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55" tabRatio="892" firstSheet="1" activeTab="8"/>
  </bookViews>
  <sheets>
    <sheet name="содержание" sheetId="1" r:id="rId1"/>
    <sheet name="приложение 1.1" sheetId="2" r:id="rId2"/>
    <sheet name="приложение 1.2." sheetId="3" r:id="rId3"/>
    <sheet name="приложение 1.3" sheetId="4" r:id="rId4"/>
    <sheet name="приложение 1.4" sheetId="5" r:id="rId5"/>
    <sheet name="приложение 2.2" sheetId="6" r:id="rId6"/>
    <sheet name="приложение 2.3" sheetId="7" r:id="rId7"/>
    <sheet name="приложение 2.3 (2)" sheetId="8" r:id="rId8"/>
    <sheet name="приложение 3.1" sheetId="9" r:id="rId9"/>
    <sheet name="приложение 3.2" sheetId="10" r:id="rId10"/>
    <sheet name="приложение 4.1" sheetId="11" r:id="rId11"/>
    <sheet name="приложение 4.1 (2)" sheetId="12" r:id="rId12"/>
    <sheet name="приложение 4.2" sheetId="13" r:id="rId13"/>
    <sheet name="приложение 4.3" sheetId="14" r:id="rId14"/>
    <sheet name="приложение 4.3 (2)" sheetId="15" r:id="rId15"/>
    <sheet name="приложение 5" sheetId="16" r:id="rId16"/>
    <sheet name="приложение 6.1" sheetId="17" r:id="rId17"/>
    <sheet name="приложение 6.2" sheetId="18" r:id="rId18"/>
    <sheet name="приложение 6.3" sheetId="19" r:id="rId19"/>
    <sheet name="приложение 7.1" sheetId="20" r:id="rId20"/>
    <sheet name="приложение 7.2" sheetId="21" r:id="rId21"/>
    <sheet name="приложение 8" sheetId="22" r:id="rId22"/>
    <sheet name="приложение 9" sheetId="23" r:id="rId23"/>
    <sheet name="приложение 10" sheetId="24" r:id="rId24"/>
    <sheet name="приложение 11.1" sheetId="25" r:id="rId25"/>
    <sheet name="приложение 11.2" sheetId="26" r:id="rId26"/>
    <sheet name="приложение 12" sheetId="27" r:id="rId27"/>
    <sheet name="приложение 13" sheetId="28" r:id="rId28"/>
    <sheet name="приложение 14" sheetId="29" r:id="rId29"/>
  </sheets>
  <externalReferences>
    <externalReference r:id="rId32"/>
  </externalReferences>
  <definedNames>
    <definedName name="_xlnm.Print_Area" localSheetId="1">'приложение 1.1'!$A$6:$S$51</definedName>
    <definedName name="_xlnm.Print_Area" localSheetId="2">'приложение 1.2.'!$A$6:$AI$42</definedName>
    <definedName name="_xlnm.Print_Area" localSheetId="3">'приложение 1.3'!$A$6:$N$32</definedName>
    <definedName name="_xlnm.Print_Area" localSheetId="4">'приложение 1.4'!$A$7:$U$52</definedName>
    <definedName name="_xlnm.Print_Area" localSheetId="5">'приложение 2.2'!$A$7:$AA$19</definedName>
    <definedName name="_xlnm.Print_Area" localSheetId="7">'приложение 2.3 (2)'!$A$5:$K$82</definedName>
    <definedName name="_xlnm.Print_Area" localSheetId="8">'приложение 3.1'!$A$6:$H$47</definedName>
    <definedName name="_xlnm.Print_Area" localSheetId="9">'приложение 3.2'!$A$6:$C$43</definedName>
    <definedName name="_xlnm.Print_Area" localSheetId="10">'приложение 4.1'!$A$6:$F$88</definedName>
    <definedName name="_xlnm.Print_Area" localSheetId="11">'приложение 4.1 (2)'!$A$6:$F$88</definedName>
    <definedName name="_xlnm.Print_Area" localSheetId="12">'приложение 4.2'!$A$6:$G$43</definedName>
    <definedName name="_xlnm.Print_Area" localSheetId="13">'приложение 4.3'!$A$5:$L$74</definedName>
    <definedName name="_xlnm.Print_Area" localSheetId="14">'приложение 4.3 (2)'!$A$5:$L$74</definedName>
    <definedName name="_xlnm.Print_Area" localSheetId="16">'приложение 6.1'!$A$1:$M$59</definedName>
    <definedName name="_xlnm.Print_Area" localSheetId="17">'приложение 6.2'!$A$1:$E$50</definedName>
    <definedName name="_xlnm.Print_Area" localSheetId="18">'приложение 6.3'!$A$1:$J$28</definedName>
    <definedName name="_xlnm.Print_Area" localSheetId="0">'содержание'!$A$1:$F$27</definedName>
  </definedNames>
  <calcPr fullCalcOnLoad="1" iterate="1" iterateCount="100" iterateDelta="0.001"/>
</workbook>
</file>

<file path=xl/comments7.xml><?xml version="1.0" encoding="utf-8"?>
<comments xmlns="http://schemas.openxmlformats.org/spreadsheetml/2006/main">
  <authors>
    <author>www.PHILka.RU</author>
  </authors>
  <commentList>
    <comment ref="B58" authorId="0">
      <text>
        <r>
          <rPr>
            <b/>
            <sz val="11"/>
            <rFont val="Tahoma"/>
            <family val="2"/>
          </rPr>
          <t>я думаю +</t>
        </r>
        <r>
          <rPr>
            <sz val="8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10"/>
            <rFont val="Tahoma"/>
            <family val="2"/>
          </rPr>
          <t>Я думаю +</t>
        </r>
      </text>
    </comment>
  </commentList>
</comments>
</file>

<file path=xl/comments8.xml><?xml version="1.0" encoding="utf-8"?>
<comments xmlns="http://schemas.openxmlformats.org/spreadsheetml/2006/main">
  <authors>
    <author>www.PHILka.RU</author>
  </authors>
  <commentList>
    <comment ref="B58" authorId="0">
      <text>
        <r>
          <rPr>
            <b/>
            <sz val="11"/>
            <rFont val="Tahoma"/>
            <family val="2"/>
          </rPr>
          <t>я думаю +</t>
        </r>
        <r>
          <rPr>
            <sz val="8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10"/>
            <rFont val="Tahoma"/>
            <family val="2"/>
          </rPr>
          <t>Я думаю +</t>
        </r>
      </text>
    </comment>
  </commentList>
</comments>
</file>

<file path=xl/sharedStrings.xml><?xml version="1.0" encoding="utf-8"?>
<sst xmlns="http://schemas.openxmlformats.org/spreadsheetml/2006/main" count="2363" uniqueCount="809">
  <si>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</si>
  <si>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</si>
  <si>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</si>
  <si>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</si>
  <si>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</si>
  <si>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</si>
  <si>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</si>
  <si>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</si>
  <si>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</si>
  <si>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</si>
  <si>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</si>
  <si>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</si>
  <si>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</si>
  <si>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</si>
  <si>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</si>
  <si>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</si>
  <si>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</si>
  <si>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</si>
  <si>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</si>
  <si>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</si>
  <si>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</si>
  <si>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</si>
  <si>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</si>
  <si>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</si>
  <si>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</si>
  <si>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</si>
  <si>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</si>
  <si>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</si>
  <si>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</si>
  <si>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</si>
  <si>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</si>
  <si>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</si>
  <si>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</si>
  <si>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</si>
  <si>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</si>
  <si>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</si>
  <si>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</si>
  <si>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</si>
  <si>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</si>
  <si>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</si>
  <si>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</si>
  <si>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</si>
  <si>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</si>
  <si>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</si>
  <si>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</si>
  <si>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</si>
  <si>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</si>
  <si>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</si>
  <si>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</si>
  <si>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</si>
  <si>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</si>
  <si>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</si>
  <si>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</si>
  <si>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</si>
  <si>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</si>
  <si>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</si>
  <si>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</si>
  <si>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</si>
  <si>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</si>
  <si>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</si>
  <si>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</si>
  <si>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</si>
  <si>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</si>
  <si>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Проектная мощность/
протяженность сетей</t>
  </si>
  <si>
    <t>Показатели</t>
  </si>
  <si>
    <t xml:space="preserve">   Всего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</si>
  <si>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</si>
  <si>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</si>
  <si>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</si>
  <si>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</si>
  <si>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</si>
  <si>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</si>
  <si>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</si>
  <si>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</si>
  <si>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</si>
  <si>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</si>
  <si>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</si>
  <si>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</si>
  <si>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</si>
  <si>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</si>
  <si>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</si>
  <si>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</si>
  <si>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</si>
  <si>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</si>
  <si>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</si>
  <si>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</si>
  <si>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</si>
  <si>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</si>
  <si>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</si>
  <si>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</si>
  <si>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</si>
  <si>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</si>
  <si>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</si>
  <si>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</si>
  <si>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МВт/Гкал/ч/км/МВА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</si>
  <si>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</si>
  <si>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</si>
  <si>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</si>
  <si>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</si>
  <si>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</si>
  <si>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</si>
  <si>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</si>
  <si>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</si>
  <si>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</si>
  <si>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</si>
  <si>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</si>
  <si>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</si>
  <si>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</si>
  <si>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</si>
  <si>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</si>
  <si>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</si>
  <si>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</si>
  <si>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</si>
  <si>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* С - строительство, П- проектирование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</si>
  <si>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</si>
  <si>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</si>
  <si>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</si>
  <si>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</si>
  <si>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</si>
  <si>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</si>
  <si>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</si>
  <si>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</si>
  <si>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</si>
  <si>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</si>
  <si>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</si>
  <si>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 мощностей</t>
  </si>
  <si>
    <t>Вывод мощностей</t>
  </si>
  <si>
    <t xml:space="preserve">Прогноз ввода/вывода объектов </t>
  </si>
  <si>
    <t>Полная 
стоимость 
строительства **</t>
  </si>
  <si>
    <t>План 
финансирования 
текущего года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</si>
  <si>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</si>
  <si>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</si>
  <si>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</si>
  <si>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</si>
  <si>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</si>
  <si>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</si>
  <si>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</si>
  <si>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</si>
  <si>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</si>
  <si>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Остаточная стоимость строительства **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</si>
  <si>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</si>
  <si>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</si>
  <si>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</si>
  <si>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</si>
  <si>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</si>
  <si>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</si>
  <si>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</si>
  <si>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</si>
  <si>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</si>
  <si>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</si>
  <si>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2010 г.</t>
  </si>
  <si>
    <t>6.1.</t>
  </si>
  <si>
    <t>6.2.</t>
  </si>
  <si>
    <t>6.3.</t>
  </si>
  <si>
    <t>6.4.</t>
  </si>
  <si>
    <t xml:space="preserve">Укрупненный сетевой график выполнения инвестиционного проекта  </t>
  </si>
  <si>
    <t>по состоянию на ____ 20_____ г.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</si>
  <si>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</si>
  <si>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</si>
  <si>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</si>
  <si>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</si>
  <si>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I. Контрольные  этапы реализации инвестиционного проекта для генерирующих компаний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</si>
  <si>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</si>
  <si>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</si>
  <si>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</si>
  <si>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</si>
  <si>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</si>
  <si>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</si>
  <si>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</si>
  <si>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</si>
  <si>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</si>
  <si>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</si>
  <si>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</si>
  <si>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</si>
  <si>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</si>
  <si>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</si>
  <si>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</si>
  <si>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</si>
  <si>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</si>
  <si>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</si>
  <si>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</si>
  <si>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</si>
  <si>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</si>
  <si>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</si>
  <si>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</si>
  <si>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</si>
  <si>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</si>
  <si>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</si>
  <si>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</si>
  <si>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</si>
  <si>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</si>
  <si>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</si>
  <si>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</si>
  <si>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</si>
  <si>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</si>
  <si>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</si>
  <si>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</si>
  <si>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</si>
  <si>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</si>
  <si>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</si>
  <si>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</si>
  <si>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</si>
  <si>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</si>
  <si>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</si>
  <si>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</si>
  <si>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</si>
  <si>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</si>
  <si>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</si>
  <si>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</si>
  <si>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</si>
  <si>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</si>
  <si>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</si>
  <si>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</si>
  <si>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</si>
  <si>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</si>
  <si>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</si>
  <si>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</si>
  <si>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</si>
  <si>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</si>
  <si>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</si>
  <si>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</si>
  <si>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</si>
  <si>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</si>
  <si>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</si>
  <si>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</si>
  <si>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</si>
  <si>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</si>
  <si>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</si>
  <si>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</si>
  <si>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</si>
  <si>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</si>
  <si>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</si>
  <si>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</si>
  <si>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</si>
  <si>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</si>
  <si>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</si>
  <si>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</si>
  <si>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</si>
  <si>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</si>
  <si>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</si>
  <si>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</si>
  <si>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</si>
  <si>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</si>
  <si>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</si>
  <si>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</si>
  <si>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</si>
  <si>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</si>
  <si>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</si>
  <si>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</si>
  <si>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</si>
  <si>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</si>
  <si>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</si>
  <si>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</si>
  <si>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</si>
  <si>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</si>
  <si>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</si>
  <si>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</si>
  <si>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</si>
  <si>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</si>
  <si>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</si>
  <si>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</si>
  <si>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</si>
  <si>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</si>
  <si>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</si>
  <si>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</si>
  <si>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</si>
  <si>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</si>
  <si>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</si>
  <si>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</si>
  <si>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</si>
  <si>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</si>
  <si>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</si>
  <si>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</si>
  <si>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</si>
  <si>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</si>
  <si>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</si>
  <si>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</si>
  <si>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</si>
  <si>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</si>
  <si>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</si>
  <si>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</si>
  <si>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</si>
  <si>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</si>
  <si>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</si>
  <si>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</si>
  <si>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</si>
  <si>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</si>
  <si>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</si>
  <si>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</si>
  <si>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</si>
  <si>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</si>
  <si>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</si>
  <si>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</si>
  <si>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</si>
  <si>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</si>
  <si>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</si>
  <si>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</si>
  <si>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</si>
  <si>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</si>
  <si>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</si>
  <si>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</si>
  <si>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</si>
  <si>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</si>
  <si>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</si>
  <si>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План года N</t>
  </si>
  <si>
    <t>План года N+1</t>
  </si>
  <si>
    <t>Объем финансирования****</t>
  </si>
  <si>
    <t>**** - в прогнозных ценах соответствующего года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</si>
  <si>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</si>
  <si>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</si>
  <si>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</si>
  <si>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</si>
  <si>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</si>
  <si>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</si>
  <si>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Источники финансирования инвестиционных программ 
(в прогнозных ценах соответствующих лет), млн. рублей</t>
  </si>
  <si>
    <t>План 
года N</t>
  </si>
  <si>
    <t>План 
года N+1</t>
  </si>
  <si>
    <t>год N-2</t>
  </si>
  <si>
    <t>год N-1</t>
  </si>
  <si>
    <t>от «___»________2010 г. №____</t>
  </si>
  <si>
    <t>Приложение  № 8</t>
  </si>
  <si>
    <t>NPV, 
млн.
рублей</t>
  </si>
  <si>
    <t>Приложение  № 10</t>
  </si>
  <si>
    <t>для ОГК/ТГК, в том числе</t>
  </si>
  <si>
    <t>ДПМ</t>
  </si>
  <si>
    <t>вне ДПМ</t>
  </si>
  <si>
    <t>Приложение  № 12</t>
  </si>
  <si>
    <t>решаемые 
задачи *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</si>
  <si>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</si>
  <si>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</si>
  <si>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</si>
  <si>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</si>
  <si>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</si>
  <si>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</si>
  <si>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</si>
  <si>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</si>
  <si>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</si>
  <si>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</si>
  <si>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</si>
  <si>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</si>
  <si>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</si>
  <si>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</si>
  <si>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</si>
  <si>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</si>
  <si>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</si>
  <si>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</si>
  <si>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</si>
  <si>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(расшифроваь по видам регулируемой деятельности)</t>
  </si>
  <si>
    <t>Выручка от основной деятельности 
(расшифровать по видам регулируемой деятельности)</t>
  </si>
  <si>
    <t>Уровень тарифов</t>
  </si>
  <si>
    <t>Стоимость объекта,
млн.рублей</t>
  </si>
  <si>
    <t>Остаточная 
стоимость 
объекта
на 01.01. года N, 
млн.рублей</t>
  </si>
  <si>
    <t>Процент 
освоения 
сметной стоимости
на 01.01 года N, %</t>
  </si>
  <si>
    <t>в соответствии 
с проектно-
сметной 
документацией ***</t>
  </si>
  <si>
    <t>в соответствии 
с проектно-
сметной 
документацией
***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</si>
  <si>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</si>
  <si>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</si>
  <si>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</si>
  <si>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</si>
  <si>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</si>
  <si>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</si>
  <si>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</si>
  <si>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</si>
  <si>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</si>
  <si>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</si>
  <si>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</si>
  <si>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</si>
  <si>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</si>
  <si>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</si>
  <si>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</si>
  <si>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</si>
  <si>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</si>
  <si>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</si>
  <si>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</si>
  <si>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</si>
  <si>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</si>
  <si>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</si>
  <si>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</si>
  <si>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</si>
  <si>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</si>
  <si>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</si>
  <si>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</si>
  <si>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</si>
  <si>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</si>
  <si>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</si>
  <si>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</si>
  <si>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</si>
  <si>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</si>
  <si>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</si>
  <si>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</si>
  <si>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</si>
  <si>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</si>
  <si>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</si>
  <si>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</si>
  <si>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</si>
  <si>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</si>
  <si>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</si>
  <si>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</si>
  <si>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</si>
  <si>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</si>
  <si>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</si>
  <si>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</si>
  <si>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</si>
  <si>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</si>
  <si>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</si>
  <si>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</si>
  <si>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</si>
  <si>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</si>
  <si>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</si>
  <si>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</si>
  <si>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</si>
  <si>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</si>
  <si>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</si>
  <si>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</si>
  <si>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</si>
  <si>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</si>
  <si>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</si>
  <si>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</si>
  <si>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</si>
  <si>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</si>
  <si>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</si>
  <si>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</si>
  <si>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</si>
  <si>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</si>
  <si>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</si>
  <si>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</si>
  <si>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</si>
  <si>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</si>
  <si>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</si>
  <si>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</si>
  <si>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</si>
  <si>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</si>
  <si>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</si>
  <si>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</si>
  <si>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</si>
  <si>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</si>
  <si>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</si>
  <si>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</si>
  <si>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</si>
  <si>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</si>
  <si>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</si>
  <si>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</si>
  <si>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</si>
  <si>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</si>
  <si>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</si>
  <si>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</si>
  <si>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</si>
  <si>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</si>
  <si>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</si>
  <si>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</si>
  <si>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</si>
  <si>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</si>
  <si>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</si>
  <si>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 xml:space="preserve">На конец 2009 года / За 2009 год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</si>
  <si>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</si>
  <si>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</si>
  <si>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</si>
  <si>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</si>
  <si>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</si>
  <si>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</si>
  <si>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</si>
  <si>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</si>
  <si>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</si>
  <si>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</si>
  <si>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</si>
  <si>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</si>
  <si>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</si>
  <si>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</si>
  <si>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</si>
  <si>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</si>
  <si>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</si>
  <si>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</si>
  <si>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</si>
  <si>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</si>
  <si>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</si>
  <si>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</si>
  <si>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</si>
  <si>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</si>
  <si>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</si>
  <si>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</si>
  <si>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</si>
  <si>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</si>
  <si>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</si>
  <si>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</si>
  <si>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</si>
  <si>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</si>
  <si>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</si>
  <si>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</si>
  <si>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</si>
  <si>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</si>
  <si>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</si>
  <si>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</si>
  <si>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</si>
  <si>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</si>
  <si>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</si>
  <si>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Показатели 
экономической эффективноскти реализации инвестиционного 
проекта ****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</si>
  <si>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</si>
  <si>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</si>
  <si>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 - для сетевых компаний, переодящих на метод тарифного регулирования RAB, горизонт планирования может быть больше</t>
  </si>
  <si>
    <t>Финансовый план на период реализации инвестиционной программы
(заполняется по финансированию)</t>
  </si>
  <si>
    <t>Перечень инвестиционных проектов на период реализации инвестиционной программы и план их финансирования</t>
  </si>
  <si>
    <t xml:space="preserve">Краткое описание инвестиционной программы </t>
  </si>
  <si>
    <t>Наименование объекта*</t>
  </si>
  <si>
    <t>Плановый объем финансирования, млн. руб.**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</si>
  <si>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</si>
  <si>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</si>
  <si>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</si>
  <si>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</si>
  <si>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</si>
  <si>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</si>
  <si>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</si>
  <si>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</si>
  <si>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</si>
  <si>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</si>
  <si>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</si>
  <si>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</si>
  <si>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</si>
  <si>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</si>
  <si>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</si>
  <si>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</si>
  <si>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</si>
  <si>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</si>
  <si>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</si>
  <si>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</si>
  <si>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** - согласно проектно-сметной документации с учетом перевода в прогнозные цены планируемого периода (с НДС)</t>
  </si>
  <si>
    <t>Приложение  № 1.3</t>
  </si>
  <si>
    <t>Приложение  № 1.2</t>
  </si>
  <si>
    <t>Приложение  № 1.1</t>
  </si>
  <si>
    <t>Приложение  № 1.4</t>
  </si>
  <si>
    <t>Приложение  № 3.1</t>
  </si>
  <si>
    <t>Приложение  № 3.2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</si>
  <si>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</si>
  <si>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</si>
  <si>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</si>
  <si>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</si>
  <si>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</si>
  <si>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</si>
  <si>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</si>
  <si>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</si>
  <si>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</si>
  <si>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</si>
  <si>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Приложение  № 13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</si>
  <si>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</si>
  <si>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</si>
  <si>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</si>
  <si>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</si>
  <si>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</si>
  <si>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</si>
  <si>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</si>
  <si>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>всего,
год N</t>
  </si>
  <si>
    <t>Перечень инвестиционных проектов инвестиционной программы и план их финансирования</t>
  </si>
  <si>
    <t>Приложение  № 11.2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</si>
  <si>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</si>
  <si>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</si>
  <si>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</si>
  <si>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</si>
  <si>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</si>
  <si>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</si>
  <si>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</si>
  <si>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</si>
  <si>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</si>
  <si>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4.2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</si>
  <si>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</si>
  <si>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Приложение  № 4.1</t>
  </si>
  <si>
    <t>Приложение  № 11.1</t>
  </si>
  <si>
    <t>Приложение  №  7.2</t>
  </si>
  <si>
    <t>Приложение  № 7.1</t>
  </si>
  <si>
    <t>Приложение  № 14</t>
  </si>
  <si>
    <t>Приложение  № 2.2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</si>
  <si>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</si>
  <si>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</si>
  <si>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</si>
  <si>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</si>
  <si>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</si>
  <si>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</si>
  <si>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</si>
  <si>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</si>
  <si>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</si>
  <si>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</si>
  <si>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</si>
  <si>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N</t>
  </si>
  <si>
    <t>N+1</t>
  </si>
  <si>
    <t>N+2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</si>
  <si>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</si>
  <si>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</si>
  <si>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</si>
  <si>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</si>
  <si>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</si>
  <si>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</si>
  <si>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</si>
  <si>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</si>
  <si>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</si>
  <si>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</si>
  <si>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</si>
  <si>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</si>
  <si>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</si>
  <si>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</si>
  <si>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</si>
  <si>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</si>
  <si>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</si>
  <si>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</si>
  <si>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</si>
  <si>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</si>
  <si>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</si>
  <si>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</si>
  <si>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</si>
  <si>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</si>
  <si>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</si>
  <si>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</si>
  <si>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</si>
  <si>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</si>
  <si>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</si>
  <si>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</si>
  <si>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</si>
  <si>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</si>
  <si>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</si>
  <si>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</si>
  <si>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</si>
  <si>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</si>
  <si>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</si>
  <si>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</si>
  <si>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</si>
  <si>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</si>
  <si>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</si>
  <si>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</si>
  <si>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</si>
  <si>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</si>
  <si>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</si>
  <si>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</si>
  <si>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</si>
  <si>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</si>
  <si>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</si>
  <si>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</si>
  <si>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</si>
  <si>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</si>
  <si>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</si>
  <si>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</si>
  <si>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</si>
  <si>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Продукт 1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</si>
  <si>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</si>
  <si>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</si>
  <si>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</si>
  <si>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</si>
  <si>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</si>
  <si>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</si>
  <si>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</si>
  <si>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</si>
  <si>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</si>
  <si>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</si>
  <si>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</si>
  <si>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</si>
  <si>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</si>
  <si>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</si>
  <si>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</si>
  <si>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</si>
  <si>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</si>
  <si>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</si>
  <si>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</si>
  <si>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</si>
  <si>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</si>
  <si>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</si>
  <si>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</si>
  <si>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</si>
  <si>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</si>
  <si>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</si>
  <si>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</si>
  <si>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</si>
  <si>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</si>
  <si>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</si>
  <si>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</si>
  <si>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</si>
  <si>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</si>
  <si>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</si>
  <si>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</si>
  <si>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 № 4.3</t>
  </si>
  <si>
    <t>Приложение  № 2.3</t>
  </si>
  <si>
    <t xml:space="preserve">Источники финансирования инвестиционной программы на год N, млн. рублей </t>
  </si>
  <si>
    <t>год N</t>
  </si>
  <si>
    <t>1 кв. года N</t>
  </si>
  <si>
    <t>2 кв. года N</t>
  </si>
  <si>
    <t>3 кв. года N</t>
  </si>
  <si>
    <t>4 кв. года N</t>
  </si>
  <si>
    <t>Введено 
(оформлено актами ввода в эксплуатацию)
млн.рублей</t>
  </si>
  <si>
    <t>Стоимость основных этапов работ по реализации инвестиционной программы компании на год N</t>
  </si>
  <si>
    <t>Генерирующие объекты</t>
  </si>
  <si>
    <t>мощность, МВт</t>
  </si>
  <si>
    <t>Иные 
объекты</t>
  </si>
  <si>
    <t>Иные
объекты</t>
  </si>
  <si>
    <t>Нормативный 
срок службы, 
лет</t>
  </si>
  <si>
    <t>тепловая энергия,
Гкал/час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</si>
  <si>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</si>
  <si>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</si>
  <si>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</si>
  <si>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N+4</t>
  </si>
  <si>
    <t>N+5</t>
  </si>
  <si>
    <t>N+6</t>
  </si>
  <si>
    <t>N+7</t>
  </si>
  <si>
    <t>N+8</t>
  </si>
  <si>
    <t>**** приложить финансовую модель по проекту (приложение 2.3)</t>
  </si>
  <si>
    <t>год окончания 
строительства объекта</t>
  </si>
  <si>
    <t>Финансовая модель по проекту инвестиционной программы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</si>
  <si>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</si>
  <si>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</si>
  <si>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</si>
  <si>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План ввода/вывода объектов в году N, млн. рублей 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</si>
  <si>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</si>
  <si>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</si>
  <si>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>Технические характеристики реконструируемых объектов</t>
  </si>
  <si>
    <t>№ приложения</t>
  </si>
  <si>
    <t>Наименование приложения</t>
  </si>
  <si>
    <t>период</t>
  </si>
  <si>
    <t>корректировка</t>
  </si>
  <si>
    <t>7.1.</t>
  </si>
  <si>
    <t>7.2.</t>
  </si>
  <si>
    <t>8.</t>
  </si>
  <si>
    <t>9.</t>
  </si>
  <si>
    <t>10.</t>
  </si>
  <si>
    <t>11.1.</t>
  </si>
  <si>
    <t>11.2.</t>
  </si>
  <si>
    <t>12.</t>
  </si>
  <si>
    <t>13.</t>
  </si>
  <si>
    <t>14.</t>
  </si>
  <si>
    <t>отчет</t>
  </si>
  <si>
    <t>год</t>
  </si>
  <si>
    <t>заявка 11-15</t>
  </si>
  <si>
    <t>отчет, кв</t>
  </si>
  <si>
    <t>Пояснительная записка</t>
  </si>
  <si>
    <t>отправлено</t>
  </si>
  <si>
    <t>Создание системы АСДУ 110кВ ПС "Приборная" 110/10/6кВ.</t>
  </si>
  <si>
    <t>Генеральный директор ОАО "Протон"</t>
  </si>
  <si>
    <t>____________________________</t>
  </si>
  <si>
    <t>План года N+3 ***</t>
  </si>
  <si>
    <t xml:space="preserve">План 
года N+2
</t>
  </si>
  <si>
    <t>План 
года N+3
***</t>
  </si>
  <si>
    <t xml:space="preserve">План года N+2 </t>
  </si>
  <si>
    <t>N+3</t>
  </si>
  <si>
    <r>
      <t xml:space="preserve">Наименование инвестиционного проекта </t>
    </r>
    <r>
      <rPr>
        <u val="single"/>
        <sz val="12"/>
        <rFont val="Times New Roman"/>
        <family val="1"/>
      </rPr>
      <t>Реконструкция (замена МВ на ВВ) ЗРУ-10кВ.КРУН-6кВ ПС "Приборная"110/10/6кВ.</t>
    </r>
  </si>
  <si>
    <r>
      <t xml:space="preserve">Наименование инвестиционного проекта </t>
    </r>
    <r>
      <rPr>
        <u val="single"/>
        <sz val="12"/>
        <rFont val="Times New Roman"/>
        <family val="1"/>
      </rPr>
      <t>Создание системы АСДУ 110кВ ПС "Приборная" 110/10/6кВ.</t>
    </r>
  </si>
  <si>
    <t>Орловская обл</t>
  </si>
  <si>
    <t>г. Орел ул .Игнатова ,12</t>
  </si>
  <si>
    <t xml:space="preserve"> - </t>
  </si>
  <si>
    <t xml:space="preserve"> -</t>
  </si>
  <si>
    <t>Требования СО</t>
  </si>
  <si>
    <t xml:space="preserve">Износ оборудования </t>
  </si>
  <si>
    <t xml:space="preserve"> +</t>
  </si>
  <si>
    <t>I. Контрольные этапы реализации инвестиционного проекта для сетевых компаний</t>
  </si>
  <si>
    <t>_______________________</t>
  </si>
  <si>
    <t>_______________</t>
  </si>
  <si>
    <t>Наименование инвестиционного проекта Создание системы АСДУ 110кВ ПС "Приборная" 110/10/6кВ.</t>
  </si>
  <si>
    <t>без НДС</t>
  </si>
  <si>
    <t>Финансовая модель 
(в разрезе каждого юридического лица группы/по конечным видам выпускаемой продукции) 
по годам до 2024года включительно</t>
  </si>
  <si>
    <t>Реконструкция (замена МВ на ВВ) КРУН-6кВ яч №9А ПС "Приборная"110/10/6кВ.</t>
  </si>
  <si>
    <t>С/П</t>
  </si>
  <si>
    <t>С</t>
  </si>
  <si>
    <t>_____________________</t>
  </si>
  <si>
    <t>______________________</t>
  </si>
  <si>
    <t>Стоимость основных этапов работ по реализации инвестиционной программы компании на год 2015-2017гг</t>
  </si>
  <si>
    <t>Техническая 
готовность 
объекта
на 01.01.2014, %
**</t>
  </si>
  <si>
    <t>«03» марта 2014года</t>
  </si>
  <si>
    <t>«03» марта  2014 года</t>
  </si>
  <si>
    <t xml:space="preserve">Ввод объекта в эксплуатацию. </t>
  </si>
  <si>
    <t>по состоянию на 03 марта 2014 г.</t>
  </si>
  <si>
    <t>Заключение договора  подряда</t>
  </si>
  <si>
    <t>Проведение торговых процедур</t>
  </si>
  <si>
    <t xml:space="preserve">Заключение договора  подряда </t>
  </si>
  <si>
    <t>Получение ТУ</t>
  </si>
  <si>
    <t>01.07.-22.07.15г.</t>
  </si>
  <si>
    <t>22.07.-30.07.15г.</t>
  </si>
  <si>
    <t>01.07.-30.07.15г.</t>
  </si>
  <si>
    <t>26.08.-28.08.15г.</t>
  </si>
  <si>
    <t>02.09.-11.09.15г.</t>
  </si>
  <si>
    <t>14.09.-15.09.15г.</t>
  </si>
  <si>
    <t>26.08.-15.09.15г.</t>
  </si>
  <si>
    <t>22.06.-30.06.15г.</t>
  </si>
  <si>
    <t>15.09.-16.09.15г.</t>
  </si>
  <si>
    <t>16.09.15г.</t>
  </si>
  <si>
    <t>14.01.-22.01.16г.</t>
  </si>
  <si>
    <t>15.04.-22.04.16г.</t>
  </si>
  <si>
    <t>25.04.-26.04.16г.</t>
  </si>
  <si>
    <t>12.05.-26.05.16г.</t>
  </si>
  <si>
    <t>26.05.-02.06.16г.</t>
  </si>
  <si>
    <t>30.06.-07.07.16г.</t>
  </si>
  <si>
    <t>12.01.-22.01.17г.</t>
  </si>
  <si>
    <t>22.01.-30.01.17г.</t>
  </si>
  <si>
    <t>30.01.-03.02.17г.</t>
  </si>
  <si>
    <t>03.02.17г.</t>
  </si>
  <si>
    <t>14.01.-26.04.2016г.</t>
  </si>
  <si>
    <t>12.05.-02.06.16г.</t>
  </si>
  <si>
    <t>30.06.-30.01.17г.</t>
  </si>
  <si>
    <t>22.01.16г.</t>
  </si>
  <si>
    <t>26.05.16г.</t>
  </si>
  <si>
    <t>12.05.16г.</t>
  </si>
  <si>
    <t>22.04.16г.</t>
  </si>
  <si>
    <t>15.04.16г.</t>
  </si>
  <si>
    <t>02.06.16г.</t>
  </si>
  <si>
    <t>07.07.16г.</t>
  </si>
  <si>
    <t>30.06.16г.</t>
  </si>
  <si>
    <t>30.01.17г.</t>
  </si>
  <si>
    <t>22.01.17г.</t>
  </si>
  <si>
    <t>14.01.16г.</t>
  </si>
  <si>
    <t>30.06.15г</t>
  </si>
  <si>
    <t>22.07.15г.</t>
  </si>
  <si>
    <t>30.07.15г.</t>
  </si>
  <si>
    <t>28.08.15г.</t>
  </si>
  <si>
    <t>15.09.15г.</t>
  </si>
  <si>
    <t>14.09.15г.</t>
  </si>
  <si>
    <t>26.08.15г.</t>
  </si>
  <si>
    <t>01.07.15г.</t>
  </si>
  <si>
    <t>22.06.15г.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</si>
</sst>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"/>
    <numFmt numFmtId="178" formatCode="_-* #,##0.000_р_._-;\-* #,##0.000_р_._-;_-* &quot;-&quot;???_р_.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mmm/yyyy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</numFmts>
  <fonts count="68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Verdana"/>
      <family val="2"/>
    </font>
    <font>
      <sz val="9"/>
      <color indexed="9"/>
      <name val="Times New Roman"/>
      <family val="1"/>
    </font>
    <font>
      <sz val="10"/>
      <color indexed="8"/>
      <name val="Verdana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b/>
      <sz val="10"/>
      <color rgb="FF000000"/>
      <name val="Verdana"/>
      <family val="2"/>
    </font>
    <font>
      <sz val="9"/>
      <color theme="0"/>
      <name val="Times New Roman"/>
      <family val="1"/>
    </font>
    <font>
      <sz val="10"/>
      <color rgb="FF000000"/>
      <name val="Verdana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/>
    </xf>
    <xf numFmtId="0" fontId="22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/>
    </xf>
    <xf numFmtId="0" fontId="1" fillId="0" borderId="27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38" xfId="0" applyFont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49" xfId="0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39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right" vertical="center"/>
    </xf>
    <xf numFmtId="1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25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right" vertical="center"/>
    </xf>
    <xf numFmtId="0" fontId="1" fillId="0" borderId="53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justify" vertical="center" wrapText="1"/>
    </xf>
    <xf numFmtId="0" fontId="38" fillId="0" borderId="24" xfId="0" applyFont="1" applyBorder="1" applyAlignment="1">
      <alignment/>
    </xf>
    <xf numFmtId="0" fontId="24" fillId="0" borderId="4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52" xfId="0" applyFont="1" applyBorder="1" applyAlignment="1">
      <alignment horizontal="right" vertical="center"/>
    </xf>
    <xf numFmtId="0" fontId="1" fillId="0" borderId="6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0" xfId="0" applyFont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9" fillId="0" borderId="27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4" fillId="0" borderId="30" xfId="0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right" vertical="top" wrapText="1"/>
    </xf>
    <xf numFmtId="16" fontId="1" fillId="0" borderId="3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justify" vertical="center" wrapText="1"/>
    </xf>
    <xf numFmtId="0" fontId="0" fillId="0" borderId="65" xfId="0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60" xfId="0" applyFont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0" fillId="0" borderId="61" xfId="0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9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horizontal="right"/>
    </xf>
    <xf numFmtId="0" fontId="31" fillId="0" borderId="19" xfId="0" applyFont="1" applyFill="1" applyBorder="1" applyAlignment="1">
      <alignment horizontal="justify"/>
    </xf>
    <xf numFmtId="0" fontId="30" fillId="0" borderId="19" xfId="0" applyFont="1" applyFill="1" applyBorder="1" applyAlignment="1">
      <alignment horizontal="justify"/>
    </xf>
    <xf numFmtId="0" fontId="30" fillId="0" borderId="67" xfId="0" applyFont="1" applyFill="1" applyBorder="1" applyAlignment="1">
      <alignment horizontal="justify"/>
    </xf>
    <xf numFmtId="0" fontId="31" fillId="0" borderId="19" xfId="0" applyFont="1" applyFill="1" applyBorder="1" applyAlignment="1">
      <alignment vertical="top" wrapText="1"/>
    </xf>
    <xf numFmtId="0" fontId="31" fillId="0" borderId="68" xfId="0" applyFont="1" applyFill="1" applyBorder="1" applyAlignment="1">
      <alignment vertical="top" wrapText="1"/>
    </xf>
    <xf numFmtId="0" fontId="30" fillId="0" borderId="69" xfId="0" applyFont="1" applyFill="1" applyBorder="1" applyAlignment="1">
      <alignment horizontal="justify" vertical="top" wrapText="1"/>
    </xf>
    <xf numFmtId="0" fontId="31" fillId="0" borderId="67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justify" vertical="top" wrapText="1"/>
    </xf>
    <xf numFmtId="0" fontId="30" fillId="0" borderId="67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vertical="top" wrapText="1"/>
    </xf>
    <xf numFmtId="0" fontId="30" fillId="0" borderId="19" xfId="0" applyFont="1" applyFill="1" applyBorder="1" applyAlignment="1" quotePrefix="1">
      <alignment vertical="top" wrapText="1"/>
    </xf>
    <xf numFmtId="0" fontId="30" fillId="0" borderId="67" xfId="0" applyFont="1" applyFill="1" applyBorder="1" applyAlignment="1">
      <alignment horizontal="justify" vertical="top" wrapText="1"/>
    </xf>
    <xf numFmtId="0" fontId="30" fillId="0" borderId="70" xfId="0" applyFont="1" applyFill="1" applyBorder="1" applyAlignment="1">
      <alignment vertical="top" wrapText="1"/>
    </xf>
    <xf numFmtId="0" fontId="30" fillId="0" borderId="68" xfId="0" applyFont="1" applyFill="1" applyBorder="1" applyAlignment="1" quotePrefix="1">
      <alignment vertical="top" wrapText="1"/>
    </xf>
    <xf numFmtId="0" fontId="30" fillId="0" borderId="68" xfId="0" applyFont="1" applyFill="1" applyBorder="1" applyAlignment="1">
      <alignment vertical="top" wrapText="1"/>
    </xf>
    <xf numFmtId="0" fontId="31" fillId="0" borderId="68" xfId="0" applyFont="1" applyFill="1" applyBorder="1" applyAlignment="1">
      <alignment horizontal="justify" vertical="top" wrapText="1"/>
    </xf>
    <xf numFmtId="0" fontId="31" fillId="0" borderId="19" xfId="0" applyFont="1" applyFill="1" applyBorder="1" applyAlignment="1">
      <alignment horizontal="justify" vertical="top" wrapText="1"/>
    </xf>
    <xf numFmtId="0" fontId="30" fillId="0" borderId="66" xfId="0" applyFont="1" applyFill="1" applyBorder="1" applyAlignment="1" quotePrefix="1">
      <alignment horizontal="justify" vertical="top" wrapText="1"/>
    </xf>
    <xf numFmtId="0" fontId="30" fillId="0" borderId="48" xfId="0" applyFont="1" applyFill="1" applyBorder="1" applyAlignment="1">
      <alignment horizontal="justify" vertical="top" wrapText="1"/>
    </xf>
    <xf numFmtId="0" fontId="30" fillId="0" borderId="67" xfId="0" applyFont="1" applyFill="1" applyBorder="1" applyAlignment="1">
      <alignment horizontal="left" vertical="top" wrapText="1"/>
    </xf>
    <xf numFmtId="0" fontId="30" fillId="0" borderId="66" xfId="0" applyFont="1" applyFill="1" applyBorder="1" applyAlignment="1">
      <alignment vertical="top" wrapText="1"/>
    </xf>
    <xf numFmtId="0" fontId="31" fillId="0" borderId="67" xfId="0" applyFont="1" applyFill="1" applyBorder="1" applyAlignment="1">
      <alignment horizontal="left" vertical="center" wrapText="1"/>
    </xf>
    <xf numFmtId="0" fontId="30" fillId="0" borderId="66" xfId="0" applyFont="1" applyFill="1" applyBorder="1" applyAlignment="1">
      <alignment horizontal="justify" vertical="top" wrapText="1"/>
    </xf>
    <xf numFmtId="0" fontId="31" fillId="0" borderId="67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/>
    </xf>
    <xf numFmtId="0" fontId="30" fillId="0" borderId="0" xfId="0" applyFont="1" applyFill="1" applyAlignment="1">
      <alignment horizontal="left" wrapText="1"/>
    </xf>
    <xf numFmtId="1" fontId="31" fillId="0" borderId="0" xfId="0" applyNumberFormat="1" applyFont="1" applyFill="1" applyAlignment="1">
      <alignment horizontal="left" vertical="top"/>
    </xf>
    <xf numFmtId="49" fontId="30" fillId="0" borderId="0" xfId="0" applyNumberFormat="1" applyFont="1" applyFill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2" fontId="29" fillId="0" borderId="0" xfId="54" applyNumberFormat="1" applyFont="1" applyAlignment="1">
      <alignment horizontal="right" vertical="top" wrapText="1"/>
      <protection/>
    </xf>
    <xf numFmtId="0" fontId="32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14" xfId="54" applyNumberFormat="1" applyFont="1" applyBorder="1" applyAlignment="1">
      <alignment horizontal="center" vertical="center" wrapText="1"/>
      <protection/>
    </xf>
    <xf numFmtId="169" fontId="1" fillId="0" borderId="11" xfId="54" applyNumberFormat="1" applyFont="1" applyBorder="1" applyAlignment="1">
      <alignment horizontal="center" wrapText="1"/>
      <protection/>
    </xf>
    <xf numFmtId="0" fontId="33" fillId="0" borderId="24" xfId="54" applyFont="1" applyBorder="1" applyAlignment="1">
      <alignment horizontal="center"/>
      <protection/>
    </xf>
    <xf numFmtId="169" fontId="1" fillId="20" borderId="11" xfId="54" applyNumberFormat="1" applyFont="1" applyFill="1" applyBorder="1" applyAlignment="1">
      <alignment horizontal="center" vertical="center" wrapText="1"/>
      <protection/>
    </xf>
    <xf numFmtId="169" fontId="1" fillId="20" borderId="11" xfId="54" applyNumberFormat="1" applyFont="1" applyFill="1" applyBorder="1" applyAlignment="1">
      <alignment horizontal="center" wrapText="1"/>
      <protection/>
    </xf>
    <xf numFmtId="169" fontId="34" fillId="20" borderId="11" xfId="54" applyNumberFormat="1" applyFont="1" applyFill="1" applyBorder="1" applyAlignment="1">
      <alignment horizontal="center" wrapText="1"/>
      <protection/>
    </xf>
    <xf numFmtId="169" fontId="0" fillId="0" borderId="11" xfId="54" applyNumberFormat="1" applyFont="1" applyBorder="1" applyAlignment="1">
      <alignment wrapText="1"/>
      <protection/>
    </xf>
    <xf numFmtId="169" fontId="0" fillId="0" borderId="11" xfId="54" applyNumberFormat="1" applyFont="1" applyBorder="1" applyAlignment="1">
      <alignment horizontal="left" wrapText="1" indent="1"/>
      <protection/>
    </xf>
    <xf numFmtId="169" fontId="28" fillId="0" borderId="11" xfId="54" applyNumberFormat="1" applyFont="1" applyBorder="1" applyAlignment="1">
      <alignment horizontal="left" wrapText="1" indent="2"/>
      <protection/>
    </xf>
    <xf numFmtId="169" fontId="0" fillId="0" borderId="11" xfId="54" applyNumberFormat="1" applyFont="1" applyBorder="1">
      <alignment/>
      <protection/>
    </xf>
    <xf numFmtId="169" fontId="0" fillId="0" borderId="11" xfId="54" applyNumberFormat="1" applyFont="1" applyBorder="1" applyAlignment="1">
      <alignment vertical="center"/>
      <protection/>
    </xf>
    <xf numFmtId="169" fontId="35" fillId="0" borderId="0" xfId="54" applyNumberFormat="1" applyFont="1" applyAlignment="1">
      <alignment wrapText="1"/>
      <protection/>
    </xf>
    <xf numFmtId="169" fontId="1" fillId="20" borderId="11" xfId="54" applyNumberFormat="1" applyFont="1" applyFill="1" applyBorder="1" applyAlignment="1">
      <alignment horizontal="right" vertical="center" wrapText="1"/>
      <protection/>
    </xf>
    <xf numFmtId="169" fontId="1" fillId="20" borderId="11" xfId="54" applyNumberFormat="1" applyFont="1" applyFill="1" applyBorder="1" applyAlignment="1">
      <alignment horizontal="right" wrapText="1"/>
      <protection/>
    </xf>
    <xf numFmtId="169" fontId="34" fillId="20" borderId="11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3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distributed"/>
    </xf>
    <xf numFmtId="0" fontId="39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distributed"/>
    </xf>
    <xf numFmtId="0" fontId="38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 vertical="distributed" wrapText="1"/>
    </xf>
    <xf numFmtId="0" fontId="0" fillId="0" borderId="0" xfId="54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0" fillId="0" borderId="29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3" fontId="4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vertical="center"/>
    </xf>
    <xf numFmtId="172" fontId="40" fillId="0" borderId="0" xfId="0" applyNumberFormat="1" applyFont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172" fontId="0" fillId="0" borderId="0" xfId="0" applyNumberFormat="1" applyFont="1" applyAlignment="1">
      <alignment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right"/>
    </xf>
    <xf numFmtId="0" fontId="38" fillId="0" borderId="11" xfId="0" applyFont="1" applyBorder="1" applyAlignment="1">
      <alignment horizontal="right" vertical="top" wrapText="1"/>
    </xf>
    <xf numFmtId="0" fontId="38" fillId="0" borderId="11" xfId="0" applyFont="1" applyBorder="1" applyAlignment="1">
      <alignment horizontal="left" indent="3"/>
    </xf>
    <xf numFmtId="0" fontId="38" fillId="0" borderId="11" xfId="0" applyFont="1" applyBorder="1" applyAlignment="1">
      <alignment horizontal="left" indent="1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left" indent="2"/>
    </xf>
    <xf numFmtId="0" fontId="1" fillId="0" borderId="3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5" xfId="0" applyBorder="1" applyAlignment="1">
      <alignment/>
    </xf>
    <xf numFmtId="0" fontId="1" fillId="0" borderId="29" xfId="0" applyFont="1" applyBorder="1" applyAlignment="1">
      <alignment wrapText="1"/>
    </xf>
    <xf numFmtId="16" fontId="0" fillId="0" borderId="13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24" borderId="24" xfId="0" applyFill="1" applyBorder="1" applyAlignment="1">
      <alignment/>
    </xf>
    <xf numFmtId="0" fontId="0" fillId="0" borderId="24" xfId="0" applyBorder="1" applyAlignment="1">
      <alignment/>
    </xf>
    <xf numFmtId="0" fontId="0" fillId="24" borderId="31" xfId="0" applyFill="1" applyBorder="1" applyAlignment="1">
      <alignment/>
    </xf>
    <xf numFmtId="0" fontId="0" fillId="24" borderId="38" xfId="0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25" borderId="12" xfId="0" applyFill="1" applyBorder="1" applyAlignment="1">
      <alignment/>
    </xf>
    <xf numFmtId="0" fontId="1" fillId="0" borderId="30" xfId="0" applyFont="1" applyBorder="1" applyAlignment="1">
      <alignment/>
    </xf>
    <xf numFmtId="2" fontId="0" fillId="0" borderId="0" xfId="0" applyNumberFormat="1" applyFont="1" applyAlignment="1">
      <alignment horizontal="right" vertical="top" wrapText="1"/>
    </xf>
    <xf numFmtId="3" fontId="30" fillId="0" borderId="50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3" fontId="30" fillId="0" borderId="74" xfId="0" applyNumberFormat="1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30" fillId="0" borderId="75" xfId="0" applyNumberFormat="1" applyFont="1" applyBorder="1" applyAlignment="1">
      <alignment vertical="center"/>
    </xf>
    <xf numFmtId="10" fontId="30" fillId="0" borderId="74" xfId="0" applyNumberFormat="1" applyFont="1" applyBorder="1" applyAlignment="1">
      <alignment vertical="center"/>
    </xf>
    <xf numFmtId="9" fontId="30" fillId="0" borderId="75" xfId="0" applyNumberFormat="1" applyFont="1" applyBorder="1" applyAlignment="1">
      <alignment vertical="center"/>
    </xf>
    <xf numFmtId="3" fontId="30" fillId="0" borderId="71" xfId="0" applyNumberFormat="1" applyFont="1" applyBorder="1" applyAlignment="1">
      <alignment vertical="center"/>
    </xf>
    <xf numFmtId="10" fontId="30" fillId="0" borderId="41" xfId="0" applyNumberFormat="1" applyFont="1" applyBorder="1" applyAlignment="1">
      <alignment vertical="center"/>
    </xf>
    <xf numFmtId="10" fontId="30" fillId="0" borderId="25" xfId="0" applyNumberFormat="1" applyFont="1" applyBorder="1" applyAlignment="1">
      <alignment vertical="center"/>
    </xf>
    <xf numFmtId="2" fontId="30" fillId="0" borderId="16" xfId="0" applyNumberFormat="1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172" fontId="31" fillId="0" borderId="11" xfId="0" applyNumberFormat="1" applyFont="1" applyBorder="1" applyAlignment="1">
      <alignment vertical="center"/>
    </xf>
    <xf numFmtId="172" fontId="31" fillId="0" borderId="12" xfId="0" applyNumberFormat="1" applyFont="1" applyBorder="1" applyAlignment="1">
      <alignment vertical="center"/>
    </xf>
    <xf numFmtId="172" fontId="30" fillId="0" borderId="11" xfId="0" applyNumberFormat="1" applyFont="1" applyBorder="1" applyAlignment="1">
      <alignment vertical="center"/>
    </xf>
    <xf numFmtId="172" fontId="30" fillId="0" borderId="12" xfId="0" applyNumberFormat="1" applyFont="1" applyBorder="1" applyAlignment="1">
      <alignment vertical="center"/>
    </xf>
    <xf numFmtId="172" fontId="31" fillId="0" borderId="16" xfId="0" applyNumberFormat="1" applyFont="1" applyBorder="1" applyAlignment="1">
      <alignment vertical="center"/>
    </xf>
    <xf numFmtId="172" fontId="30" fillId="0" borderId="11" xfId="0" applyNumberFormat="1" applyFont="1" applyFill="1" applyBorder="1" applyAlignment="1">
      <alignment vertical="center"/>
    </xf>
    <xf numFmtId="172" fontId="31" fillId="0" borderId="11" xfId="0" applyNumberFormat="1" applyFont="1" applyFill="1" applyBorder="1" applyAlignment="1">
      <alignment vertical="center"/>
    </xf>
    <xf numFmtId="175" fontId="31" fillId="0" borderId="11" xfId="0" applyNumberFormat="1" applyFont="1" applyFill="1" applyBorder="1" applyAlignment="1">
      <alignment vertical="center"/>
    </xf>
    <xf numFmtId="176" fontId="31" fillId="0" borderId="11" xfId="0" applyNumberFormat="1" applyFont="1" applyFill="1" applyBorder="1" applyAlignment="1">
      <alignment vertical="center"/>
    </xf>
    <xf numFmtId="176" fontId="31" fillId="0" borderId="16" xfId="0" applyNumberFormat="1" applyFont="1" applyFill="1" applyBorder="1" applyAlignment="1">
      <alignment vertical="center"/>
    </xf>
    <xf numFmtId="0" fontId="30" fillId="0" borderId="13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27" xfId="0" applyFont="1" applyBorder="1" applyAlignment="1">
      <alignment/>
    </xf>
    <xf numFmtId="0" fontId="31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/>
    </xf>
    <xf numFmtId="0" fontId="1" fillId="0" borderId="76" xfId="0" applyFont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0" borderId="71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 wrapText="1"/>
    </xf>
    <xf numFmtId="2" fontId="38" fillId="0" borderId="11" xfId="0" applyNumberFormat="1" applyFont="1" applyBorder="1" applyAlignment="1">
      <alignment horizontal="left" indent="3"/>
    </xf>
    <xf numFmtId="2" fontId="38" fillId="0" borderId="11" xfId="0" applyNumberFormat="1" applyFont="1" applyBorder="1" applyAlignment="1">
      <alignment horizontal="right"/>
    </xf>
    <xf numFmtId="2" fontId="29" fillId="0" borderId="0" xfId="0" applyNumberFormat="1" applyFont="1" applyAlignment="1">
      <alignment horizontal="right" vertical="center" wrapText="1"/>
    </xf>
    <xf numFmtId="4" fontId="30" fillId="0" borderId="11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0" fontId="30" fillId="0" borderId="26" xfId="0" applyNumberFormat="1" applyFont="1" applyBorder="1" applyAlignment="1">
      <alignment vertical="center"/>
    </xf>
    <xf numFmtId="0" fontId="61" fillId="0" borderId="0" xfId="0" applyFont="1" applyAlignment="1">
      <alignment wrapText="1"/>
    </xf>
    <xf numFmtId="0" fontId="0" fillId="0" borderId="78" xfId="0" applyFont="1" applyBorder="1" applyAlignment="1">
      <alignment vertical="center"/>
    </xf>
    <xf numFmtId="0" fontId="22" fillId="0" borderId="0" xfId="0" applyFont="1" applyAlignment="1">
      <alignment/>
    </xf>
    <xf numFmtId="10" fontId="30" fillId="0" borderId="11" xfId="0" applyNumberFormat="1" applyFont="1" applyFill="1" applyBorder="1" applyAlignment="1">
      <alignment vertical="center"/>
    </xf>
    <xf numFmtId="10" fontId="30" fillId="0" borderId="12" xfId="0" applyNumberFormat="1" applyFont="1" applyFill="1" applyBorder="1" applyAlignment="1">
      <alignment vertical="center"/>
    </xf>
    <xf numFmtId="172" fontId="62" fillId="26" borderId="0" xfId="0" applyNumberFormat="1" applyFont="1" applyFill="1" applyAlignment="1">
      <alignment vertical="center"/>
    </xf>
    <xf numFmtId="0" fontId="63" fillId="0" borderId="0" xfId="0" applyFont="1" applyAlignment="1">
      <alignment wrapText="1"/>
    </xf>
    <xf numFmtId="172" fontId="31" fillId="0" borderId="16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horizontal="center" vertical="center"/>
    </xf>
    <xf numFmtId="173" fontId="30" fillId="0" borderId="0" xfId="0" applyNumberFormat="1" applyFont="1" applyBorder="1" applyAlignment="1">
      <alignment horizontal="center" vertical="center"/>
    </xf>
    <xf numFmtId="174" fontId="30" fillId="0" borderId="11" xfId="0" applyNumberFormat="1" applyFont="1" applyBorder="1" applyAlignment="1">
      <alignment horizontal="center" vertical="center"/>
    </xf>
    <xf numFmtId="174" fontId="30" fillId="0" borderId="12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27" borderId="0" xfId="0" applyFont="1" applyFill="1" applyAlignment="1">
      <alignment/>
    </xf>
    <xf numFmtId="0" fontId="0" fillId="28" borderId="0" xfId="0" applyFont="1" applyFill="1" applyAlignment="1">
      <alignment/>
    </xf>
    <xf numFmtId="0" fontId="65" fillId="0" borderId="0" xfId="0" applyFont="1" applyFill="1" applyAlignment="1">
      <alignment/>
    </xf>
    <xf numFmtId="194" fontId="65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horizontal="center" vertical="center"/>
    </xf>
    <xf numFmtId="189" fontId="66" fillId="0" borderId="0" xfId="0" applyNumberFormat="1" applyFont="1" applyFill="1" applyBorder="1" applyAlignment="1">
      <alignment horizontal="center" vertical="center"/>
    </xf>
    <xf numFmtId="2" fontId="1" fillId="26" borderId="32" xfId="0" applyNumberFormat="1" applyFont="1" applyFill="1" applyBorder="1" applyAlignment="1">
      <alignment horizontal="right" vertical="center"/>
    </xf>
    <xf numFmtId="2" fontId="1" fillId="26" borderId="30" xfId="0" applyNumberFormat="1" applyFont="1" applyFill="1" applyBorder="1" applyAlignment="1">
      <alignment horizontal="right" vertical="center"/>
    </xf>
    <xf numFmtId="2" fontId="1" fillId="26" borderId="11" xfId="0" applyNumberFormat="1" applyFont="1" applyFill="1" applyBorder="1" applyAlignment="1">
      <alignment horizontal="right" vertical="center"/>
    </xf>
    <xf numFmtId="2" fontId="1" fillId="26" borderId="12" xfId="0" applyNumberFormat="1" applyFont="1" applyFill="1" applyBorder="1" applyAlignment="1">
      <alignment horizontal="right" vertical="center"/>
    </xf>
    <xf numFmtId="2" fontId="1" fillId="26" borderId="16" xfId="0" applyNumberFormat="1" applyFont="1" applyFill="1" applyBorder="1" applyAlignment="1">
      <alignment horizontal="right" vertical="center"/>
    </xf>
    <xf numFmtId="2" fontId="1" fillId="26" borderId="15" xfId="0" applyNumberFormat="1" applyFont="1" applyFill="1" applyBorder="1" applyAlignment="1">
      <alignment horizontal="right" vertical="center"/>
    </xf>
    <xf numFmtId="2" fontId="1" fillId="26" borderId="34" xfId="0" applyNumberFormat="1" applyFont="1" applyFill="1" applyBorder="1" applyAlignment="1">
      <alignment horizontal="right" vertical="center"/>
    </xf>
    <xf numFmtId="2" fontId="0" fillId="26" borderId="11" xfId="0" applyNumberFormat="1" applyFont="1" applyFill="1" applyBorder="1" applyAlignment="1">
      <alignment horizontal="right" vertical="center"/>
    </xf>
    <xf numFmtId="2" fontId="0" fillId="26" borderId="16" xfId="0" applyNumberFormat="1" applyFont="1" applyFill="1" applyBorder="1" applyAlignment="1">
      <alignment horizontal="right" vertical="center"/>
    </xf>
    <xf numFmtId="2" fontId="0" fillId="26" borderId="18" xfId="0" applyNumberFormat="1" applyFont="1" applyFill="1" applyBorder="1" applyAlignment="1">
      <alignment horizontal="right" vertical="center"/>
    </xf>
    <xf numFmtId="2" fontId="1" fillId="26" borderId="17" xfId="0" applyNumberFormat="1" applyFont="1" applyFill="1" applyBorder="1" applyAlignment="1">
      <alignment horizontal="right" vertical="center"/>
    </xf>
    <xf numFmtId="2" fontId="0" fillId="26" borderId="12" xfId="0" applyNumberFormat="1" applyFont="1" applyFill="1" applyBorder="1" applyAlignment="1">
      <alignment horizontal="right" vertical="center"/>
    </xf>
    <xf numFmtId="2" fontId="0" fillId="26" borderId="15" xfId="0" applyNumberFormat="1" applyFont="1" applyFill="1" applyBorder="1" applyAlignment="1">
      <alignment horizontal="right" vertical="center"/>
    </xf>
    <xf numFmtId="2" fontId="1" fillId="26" borderId="10" xfId="0" applyNumberFormat="1" applyFont="1" applyFill="1" applyBorder="1" applyAlignment="1">
      <alignment horizontal="right" vertical="center"/>
    </xf>
    <xf numFmtId="2" fontId="1" fillId="26" borderId="28" xfId="0" applyNumberFormat="1" applyFont="1" applyFill="1" applyBorder="1" applyAlignment="1">
      <alignment horizontal="right" vertical="center"/>
    </xf>
    <xf numFmtId="0" fontId="1" fillId="26" borderId="10" xfId="0" applyFont="1" applyFill="1" applyBorder="1" applyAlignment="1">
      <alignment horizontal="right" vertical="center"/>
    </xf>
    <xf numFmtId="0" fontId="1" fillId="26" borderId="28" xfId="0" applyFont="1" applyFill="1" applyBorder="1" applyAlignment="1">
      <alignment horizontal="right" vertical="center"/>
    </xf>
    <xf numFmtId="0" fontId="1" fillId="26" borderId="32" xfId="0" applyFont="1" applyFill="1" applyBorder="1" applyAlignment="1">
      <alignment horizontal="right" vertical="center"/>
    </xf>
    <xf numFmtId="0" fontId="1" fillId="26" borderId="30" xfId="0" applyFont="1" applyFill="1" applyBorder="1" applyAlignment="1">
      <alignment horizontal="right" vertical="center"/>
    </xf>
    <xf numFmtId="0" fontId="0" fillId="26" borderId="11" xfId="0" applyFont="1" applyFill="1" applyBorder="1" applyAlignment="1">
      <alignment horizontal="right" vertical="center"/>
    </xf>
    <xf numFmtId="0" fontId="0" fillId="26" borderId="12" xfId="0" applyFont="1" applyFill="1" applyBorder="1" applyAlignment="1">
      <alignment horizontal="right" vertical="center"/>
    </xf>
    <xf numFmtId="0" fontId="1" fillId="26" borderId="16" xfId="0" applyFont="1" applyFill="1" applyBorder="1" applyAlignment="1">
      <alignment horizontal="right" vertical="center"/>
    </xf>
    <xf numFmtId="0" fontId="1" fillId="26" borderId="15" xfId="0" applyFont="1" applyFill="1" applyBorder="1" applyAlignment="1">
      <alignment horizontal="right" vertical="center"/>
    </xf>
    <xf numFmtId="0" fontId="0" fillId="26" borderId="16" xfId="0" applyFont="1" applyFill="1" applyBorder="1" applyAlignment="1">
      <alignment horizontal="right" vertical="center"/>
    </xf>
    <xf numFmtId="0" fontId="0" fillId="26" borderId="15" xfId="0" applyFont="1" applyFill="1" applyBorder="1" applyAlignment="1">
      <alignment horizontal="right" vertical="center"/>
    </xf>
    <xf numFmtId="0" fontId="1" fillId="26" borderId="11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right" vertical="center"/>
    </xf>
    <xf numFmtId="0" fontId="0" fillId="26" borderId="32" xfId="0" applyFont="1" applyFill="1" applyBorder="1" applyAlignment="1">
      <alignment horizontal="right" vertical="center"/>
    </xf>
    <xf numFmtId="0" fontId="0" fillId="26" borderId="30" xfId="0" applyFont="1" applyFill="1" applyBorder="1" applyAlignment="1">
      <alignment horizontal="right" vertical="center"/>
    </xf>
    <xf numFmtId="0" fontId="1" fillId="26" borderId="53" xfId="0" applyFont="1" applyFill="1" applyBorder="1" applyAlignment="1">
      <alignment horizontal="right" vertical="center"/>
    </xf>
    <xf numFmtId="0" fontId="1" fillId="26" borderId="79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0" fontId="0" fillId="26" borderId="28" xfId="0" applyFont="1" applyFill="1" applyBorder="1" applyAlignment="1">
      <alignment horizontal="right" vertical="center"/>
    </xf>
    <xf numFmtId="0" fontId="1" fillId="26" borderId="35" xfId="0" applyFont="1" applyFill="1" applyBorder="1" applyAlignment="1">
      <alignment horizontal="right" vertical="center"/>
    </xf>
    <xf numFmtId="0" fontId="1" fillId="26" borderId="34" xfId="0" applyFont="1" applyFill="1" applyBorder="1" applyAlignment="1">
      <alignment horizontal="right" vertical="center"/>
    </xf>
    <xf numFmtId="0" fontId="1" fillId="26" borderId="14" xfId="0" applyFont="1" applyFill="1" applyBorder="1" applyAlignment="1">
      <alignment horizontal="right" vertical="center"/>
    </xf>
    <xf numFmtId="0" fontId="1" fillId="26" borderId="37" xfId="0" applyFont="1" applyFill="1" applyBorder="1" applyAlignment="1">
      <alignment horizontal="right" vertical="center"/>
    </xf>
    <xf numFmtId="177" fontId="0" fillId="26" borderId="10" xfId="0" applyNumberFormat="1" applyFont="1" applyFill="1" applyBorder="1" applyAlignment="1">
      <alignment horizontal="right" vertical="center"/>
    </xf>
    <xf numFmtId="177" fontId="0" fillId="26" borderId="32" xfId="0" applyNumberFormat="1" applyFont="1" applyFill="1" applyBorder="1" applyAlignment="1">
      <alignment horizontal="right" vertical="center"/>
    </xf>
    <xf numFmtId="177" fontId="1" fillId="26" borderId="16" xfId="0" applyNumberFormat="1" applyFont="1" applyFill="1" applyBorder="1" applyAlignment="1">
      <alignment horizontal="right" vertical="center"/>
    </xf>
    <xf numFmtId="177" fontId="1" fillId="26" borderId="15" xfId="0" applyNumberFormat="1" applyFont="1" applyFill="1" applyBorder="1" applyAlignment="1">
      <alignment horizontal="right" vertical="center"/>
    </xf>
    <xf numFmtId="0" fontId="0" fillId="26" borderId="0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2" fontId="0" fillId="26" borderId="0" xfId="0" applyNumberFormat="1" applyFont="1" applyFill="1" applyBorder="1" applyAlignment="1">
      <alignment vertical="center"/>
    </xf>
    <xf numFmtId="2" fontId="0" fillId="26" borderId="32" xfId="0" applyNumberFormat="1" applyFont="1" applyFill="1" applyBorder="1" applyAlignment="1">
      <alignment horizontal="right" vertical="center"/>
    </xf>
    <xf numFmtId="2" fontId="0" fillId="26" borderId="30" xfId="0" applyNumberFormat="1" applyFont="1" applyFill="1" applyBorder="1" applyAlignment="1">
      <alignment horizontal="right" vertical="center"/>
    </xf>
    <xf numFmtId="2" fontId="1" fillId="26" borderId="53" xfId="0" applyNumberFormat="1" applyFont="1" applyFill="1" applyBorder="1" applyAlignment="1">
      <alignment horizontal="right" vertical="center"/>
    </xf>
    <xf numFmtId="2" fontId="1" fillId="26" borderId="79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right" vertical="center"/>
    </xf>
    <xf numFmtId="2" fontId="0" fillId="26" borderId="28" xfId="0" applyNumberFormat="1" applyFont="1" applyFill="1" applyBorder="1" applyAlignment="1">
      <alignment horizontal="right" vertical="center"/>
    </xf>
    <xf numFmtId="2" fontId="1" fillId="26" borderId="35" xfId="0" applyNumberFormat="1" applyFont="1" applyFill="1" applyBorder="1" applyAlignment="1">
      <alignment horizontal="right" vertical="center"/>
    </xf>
    <xf numFmtId="2" fontId="1" fillId="26" borderId="14" xfId="0" applyNumberFormat="1" applyFont="1" applyFill="1" applyBorder="1" applyAlignment="1">
      <alignment horizontal="right" vertical="center"/>
    </xf>
    <xf numFmtId="2" fontId="1" fillId="26" borderId="37" xfId="0" applyNumberFormat="1" applyFont="1" applyFill="1" applyBorder="1" applyAlignment="1">
      <alignment horizontal="right" vertical="center"/>
    </xf>
    <xf numFmtId="2" fontId="0" fillId="0" borderId="65" xfId="0" applyNumberFormat="1" applyFont="1" applyBorder="1" applyAlignment="1">
      <alignment horizontal="right" vertical="center"/>
    </xf>
    <xf numFmtId="2" fontId="0" fillId="0" borderId="66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/>
    </xf>
    <xf numFmtId="2" fontId="0" fillId="0" borderId="30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right"/>
    </xf>
    <xf numFmtId="2" fontId="29" fillId="0" borderId="0" xfId="0" applyNumberFormat="1" applyFont="1" applyAlignment="1">
      <alignment horizontal="righ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8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7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67" xfId="0" applyFont="1" applyFill="1" applyBorder="1" applyAlignment="1">
      <alignment horizontal="left" vertical="top" wrapText="1"/>
    </xf>
    <xf numFmtId="0" fontId="30" fillId="0" borderId="70" xfId="0" applyFont="1" applyFill="1" applyBorder="1" applyAlignment="1">
      <alignment horizontal="left" vertical="top" wrapText="1"/>
    </xf>
    <xf numFmtId="0" fontId="30" fillId="0" borderId="68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38" xfId="0" applyNumberFormat="1" applyFont="1" applyFill="1" applyBorder="1" applyAlignment="1">
      <alignment horizontal="center" vertical="top" wrapText="1"/>
    </xf>
    <xf numFmtId="0" fontId="0" fillId="0" borderId="80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85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83" xfId="0" applyNumberFormat="1" applyFont="1" applyFill="1" applyBorder="1" applyAlignment="1">
      <alignment horizontal="center" vertical="top" wrapText="1"/>
    </xf>
    <xf numFmtId="0" fontId="0" fillId="0" borderId="74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justify" vertical="top" wrapText="1"/>
    </xf>
    <xf numFmtId="0" fontId="1" fillId="0" borderId="35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69" fontId="0" fillId="0" borderId="24" xfId="54" applyNumberFormat="1" applyFont="1" applyBorder="1" applyAlignment="1">
      <alignment horizontal="center" wrapText="1"/>
      <protection/>
    </xf>
    <xf numFmtId="169" fontId="0" fillId="0" borderId="57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169" fontId="27" fillId="20" borderId="11" xfId="54" applyNumberFormat="1" applyFont="1" applyFill="1" applyBorder="1" applyAlignment="1">
      <alignment horizontal="center" wrapText="1"/>
      <protection/>
    </xf>
    <xf numFmtId="169" fontId="36" fillId="0" borderId="0" xfId="54" applyNumberFormat="1" applyFont="1" applyAlignment="1">
      <alignment horizontal="left" wrapText="1"/>
      <protection/>
    </xf>
    <xf numFmtId="169" fontId="0" fillId="0" borderId="11" xfId="54" applyNumberFormat="1" applyFont="1" applyBorder="1" applyAlignment="1">
      <alignment horizontal="center" wrapText="1"/>
      <protection/>
    </xf>
    <xf numFmtId="0" fontId="44" fillId="0" borderId="0" xfId="0" applyFont="1" applyAlignment="1">
      <alignment horizont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0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95"/>
          <c:w val="0.93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'[1]Лист1'!$A$68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'[1]Лист1'!$B$66:$K$66</c:f>
              <c:numCache>
                <c:ptCount val="10"/>
                <c:pt idx="0">
                  <c:v>-265258212.57142866</c:v>
                </c:pt>
                <c:pt idx="1">
                  <c:v>-69335094.8571429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'[1]Лист1'!$B$69:$K$69</c:f>
              <c:numCach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629663275.404293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2742832175.477431</c:v>
                </c:pt>
                <c:pt idx="8">
                  <c:v>4274845622.2075176</c:v>
                </c:pt>
                <c:pt idx="9">
                  <c:v>6708040941.224838</c:v>
                </c:pt>
              </c:numCache>
            </c:numRef>
          </c:val>
          <c:smooth val="0"/>
        </c:ser>
        <c:marker val="1"/>
        <c:axId val="53908854"/>
        <c:axId val="15417639"/>
      </c:line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08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"/>
          <c:y val="0.9135"/>
          <c:w val="0.83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98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2125"/>
          <c:w val="0.798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'[1]Лист1'!$A$68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'[1]Лист1'!$B$66:$K$66</c:f>
              <c:numCache>
                <c:ptCount val="10"/>
                <c:pt idx="0">
                  <c:v>-265258212.57142866</c:v>
                </c:pt>
                <c:pt idx="1">
                  <c:v>-69335094.8571429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'[1]Лист1'!$B$69:$K$69</c:f>
              <c:numCach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629663275.404293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2742832175.477431</c:v>
                </c:pt>
                <c:pt idx="8">
                  <c:v>4274845622.2075176</c:v>
                </c:pt>
                <c:pt idx="9">
                  <c:v>6708040941.224838</c:v>
                </c:pt>
              </c:numCache>
            </c:numRef>
          </c:val>
          <c:smooth val="0"/>
        </c:ser>
        <c:marker val="1"/>
        <c:axId val="4541024"/>
        <c:axId val="40869217"/>
      </c:line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5"/>
          <c:y val="0.95025"/>
          <c:w val="0.6297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21</xdr:row>
      <xdr:rowOff>190500</xdr:rowOff>
    </xdr:from>
    <xdr:to>
      <xdr:col>10</xdr:col>
      <xdr:colOff>1704975</xdr:colOff>
      <xdr:row>34</xdr:row>
      <xdr:rowOff>190500</xdr:rowOff>
    </xdr:to>
    <xdr:graphicFrame>
      <xdr:nvGraphicFramePr>
        <xdr:cNvPr id="1" name="Диаграмма 2"/>
        <xdr:cNvGraphicFramePr/>
      </xdr:nvGraphicFramePr>
      <xdr:xfrm>
        <a:off x="6267450" y="4410075"/>
        <a:ext cx="43624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1371600</xdr:colOff>
      <xdr:row>26</xdr:row>
      <xdr:rowOff>85725</xdr:rowOff>
    </xdr:from>
    <xdr:to>
      <xdr:col>11</xdr:col>
      <xdr:colOff>19050</xdr:colOff>
      <xdr:row>35</xdr:row>
      <xdr:rowOff>85725</xdr:rowOff>
    </xdr:to>
    <xdr:graphicFrame>
      <xdr:nvGraphicFramePr>
        <xdr:cNvPr id="1" name="Диаграмма 2"/>
        <xdr:cNvGraphicFramePr/>
      </xdr:nvGraphicFramePr>
      <xdr:xfrm>
        <a:off x="7667625" y="5505450"/>
        <a:ext cx="31718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NikolaychukIK\Local%20Settings\Temporary%20Internet%20Files\Content.Outlook\JQCH7WJP\D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</row>
        <row r="66">
          <cell r="B66">
            <v>-265258212.57142866</v>
          </cell>
          <cell r="C66">
            <v>-69335094.8571429</v>
          </cell>
          <cell r="D66">
            <v>181736262.47885728</v>
          </cell>
          <cell r="E66">
            <v>511337418.11587286</v>
          </cell>
          <cell r="F66">
            <v>1038486045.7635219</v>
          </cell>
          <cell r="G66">
            <v>1889528962.3941147</v>
          </cell>
          <cell r="H66">
            <v>3279395678.5361924</v>
          </cell>
          <cell r="I66">
            <v>5750544752.124074</v>
          </cell>
          <cell r="J66">
            <v>9919805125.558464</v>
          </cell>
          <cell r="K66">
            <v>17369284731.507572</v>
          </cell>
        </row>
        <row r="68">
          <cell r="A68" t="str">
            <v>PV</v>
          </cell>
        </row>
        <row r="69">
          <cell r="A69" t="str">
            <v>NPV (без учета продажи)</v>
          </cell>
          <cell r="B69">
            <v>-250087841.16623992</v>
          </cell>
          <cell r="C69">
            <v>-85893986.20092833</v>
          </cell>
          <cell r="D69">
            <v>101137990.71060714</v>
          </cell>
          <cell r="E69">
            <v>319388314.74496007</v>
          </cell>
          <cell r="F69">
            <v>629663275.404293</v>
          </cell>
          <cell r="G69">
            <v>1074922153.7088666</v>
          </cell>
          <cell r="H69">
            <v>1721292998.4208846</v>
          </cell>
          <cell r="I69">
            <v>2742832175.477431</v>
          </cell>
          <cell r="J69">
            <v>4274845622.2075176</v>
          </cell>
          <cell r="K69">
            <v>6708040941.224838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85" zoomScaleSheetLayoutView="85" zoomScalePageLayoutView="0" workbookViewId="0" topLeftCell="A7">
      <selection activeCell="H17" sqref="H17"/>
    </sheetView>
  </sheetViews>
  <sheetFormatPr defaultColWidth="9.00390625" defaultRowHeight="15.75"/>
  <cols>
    <col min="1" max="1" width="15.50390625" style="0" customWidth="1"/>
    <col min="2" max="2" width="87.875" style="0" bestFit="1" customWidth="1"/>
    <col min="3" max="3" width="17.00390625" style="0" customWidth="1"/>
    <col min="4" max="4" width="16.50390625" style="0" customWidth="1"/>
    <col min="5" max="5" width="12.50390625" style="0" customWidth="1"/>
  </cols>
  <sheetData>
    <row r="1" spans="1:5" ht="36.75" customHeight="1">
      <c r="A1" s="431" t="s">
        <v>708</v>
      </c>
      <c r="B1" s="419" t="s">
        <v>709</v>
      </c>
      <c r="C1" s="419" t="s">
        <v>710</v>
      </c>
      <c r="D1" s="435" t="s">
        <v>724</v>
      </c>
      <c r="E1" s="443" t="s">
        <v>727</v>
      </c>
    </row>
    <row r="2" spans="1:5" ht="31.5">
      <c r="A2" s="432" t="s">
        <v>3</v>
      </c>
      <c r="B2" s="421" t="s">
        <v>500</v>
      </c>
      <c r="C2" s="423">
        <v>5</v>
      </c>
      <c r="D2" s="436"/>
      <c r="E2" s="420"/>
    </row>
    <row r="3" spans="1:5" ht="15.75">
      <c r="A3" s="427" t="s">
        <v>4</v>
      </c>
      <c r="B3" s="421" t="s">
        <v>683</v>
      </c>
      <c r="C3" s="423" t="s">
        <v>580</v>
      </c>
      <c r="D3" s="436"/>
      <c r="E3" s="420"/>
    </row>
    <row r="4" spans="1:5" ht="15.75">
      <c r="A4" s="427" t="s">
        <v>15</v>
      </c>
      <c r="B4" s="421" t="s">
        <v>127</v>
      </c>
      <c r="C4" s="423">
        <v>5</v>
      </c>
      <c r="D4" s="436"/>
      <c r="E4" s="420"/>
    </row>
    <row r="5" spans="1:5" ht="31.5">
      <c r="A5" s="427" t="s">
        <v>32</v>
      </c>
      <c r="B5" s="421" t="s">
        <v>559</v>
      </c>
      <c r="C5" s="423" t="s">
        <v>711</v>
      </c>
      <c r="D5" s="437"/>
      <c r="E5" s="420"/>
    </row>
    <row r="6" spans="1:5" ht="15.75">
      <c r="A6" s="427" t="s">
        <v>6</v>
      </c>
      <c r="B6" s="421" t="s">
        <v>726</v>
      </c>
      <c r="C6" s="423">
        <v>5</v>
      </c>
      <c r="D6" s="436"/>
      <c r="E6" s="420"/>
    </row>
    <row r="7" spans="1:5" ht="15.75">
      <c r="A7" s="427" t="s">
        <v>7</v>
      </c>
      <c r="B7" s="424" t="s">
        <v>501</v>
      </c>
      <c r="C7" s="423">
        <v>5</v>
      </c>
      <c r="D7" s="436"/>
      <c r="E7" s="420"/>
    </row>
    <row r="8" spans="1:5" ht="15.75">
      <c r="A8" s="427" t="s">
        <v>8</v>
      </c>
      <c r="B8" s="422" t="s">
        <v>700</v>
      </c>
      <c r="C8" s="423">
        <v>5</v>
      </c>
      <c r="D8" s="436"/>
      <c r="E8" s="420"/>
    </row>
    <row r="9" spans="1:5" ht="15.75">
      <c r="A9" s="427" t="s">
        <v>179</v>
      </c>
      <c r="B9" s="422" t="s">
        <v>155</v>
      </c>
      <c r="C9" s="423">
        <v>5</v>
      </c>
      <c r="D9" s="436"/>
      <c r="E9" s="420"/>
    </row>
    <row r="10" spans="1:5" ht="15.75">
      <c r="A10" s="427" t="s">
        <v>181</v>
      </c>
      <c r="B10" s="422" t="s">
        <v>161</v>
      </c>
      <c r="C10" s="423">
        <v>5</v>
      </c>
      <c r="D10" s="436"/>
      <c r="E10" s="420"/>
    </row>
    <row r="11" spans="1:5" ht="31.5">
      <c r="A11" s="427" t="s">
        <v>10</v>
      </c>
      <c r="B11" s="421" t="s">
        <v>499</v>
      </c>
      <c r="C11" s="423">
        <v>5</v>
      </c>
      <c r="D11" s="436"/>
      <c r="E11" s="420"/>
    </row>
    <row r="12" spans="1:5" ht="31.5">
      <c r="A12" s="427" t="s">
        <v>11</v>
      </c>
      <c r="B12" s="421" t="s">
        <v>314</v>
      </c>
      <c r="C12" s="423">
        <v>5</v>
      </c>
      <c r="D12" s="436"/>
      <c r="E12" s="420"/>
    </row>
    <row r="13" spans="1:5" ht="48" thickBot="1">
      <c r="A13" s="428" t="s">
        <v>12</v>
      </c>
      <c r="B13" s="429" t="s">
        <v>706</v>
      </c>
      <c r="C13" s="433">
        <v>5</v>
      </c>
      <c r="D13" s="438"/>
      <c r="E13" s="430"/>
    </row>
    <row r="14" spans="1:5" ht="31.5">
      <c r="A14" s="425" t="s">
        <v>79</v>
      </c>
      <c r="B14" s="426" t="s">
        <v>313</v>
      </c>
      <c r="C14" s="434" t="s">
        <v>722</v>
      </c>
      <c r="D14" s="439"/>
      <c r="E14" s="441"/>
    </row>
    <row r="15" spans="1:5" ht="31.5">
      <c r="A15" s="427" t="s">
        <v>151</v>
      </c>
      <c r="B15" s="421" t="s">
        <v>569</v>
      </c>
      <c r="C15" s="423" t="s">
        <v>722</v>
      </c>
      <c r="D15" s="436"/>
      <c r="E15" s="442"/>
    </row>
    <row r="16" spans="1:5" ht="31.5">
      <c r="A16" s="427" t="s">
        <v>152</v>
      </c>
      <c r="B16" s="421" t="s">
        <v>570</v>
      </c>
      <c r="C16" s="423" t="s">
        <v>722</v>
      </c>
      <c r="D16" s="436"/>
      <c r="E16" s="442"/>
    </row>
    <row r="17" spans="1:5" ht="31.5">
      <c r="A17" s="427" t="s">
        <v>153</v>
      </c>
      <c r="B17" s="421" t="s">
        <v>571</v>
      </c>
      <c r="C17" s="423" t="s">
        <v>722</v>
      </c>
      <c r="D17" s="436"/>
      <c r="E17" s="442"/>
    </row>
    <row r="18" spans="1:5" ht="31.5">
      <c r="A18" s="427" t="s">
        <v>712</v>
      </c>
      <c r="B18" s="421" t="s">
        <v>572</v>
      </c>
      <c r="C18" s="423" t="s">
        <v>725</v>
      </c>
      <c r="D18" s="437"/>
      <c r="E18" s="420"/>
    </row>
    <row r="19" spans="1:5" ht="31.5">
      <c r="A19" s="427" t="s">
        <v>713</v>
      </c>
      <c r="B19" s="421" t="s">
        <v>573</v>
      </c>
      <c r="C19" s="423" t="s">
        <v>725</v>
      </c>
      <c r="D19" s="437"/>
      <c r="E19" s="420"/>
    </row>
    <row r="20" spans="1:5" ht="31.5">
      <c r="A20" s="427" t="s">
        <v>714</v>
      </c>
      <c r="B20" s="421" t="s">
        <v>573</v>
      </c>
      <c r="C20" s="423" t="s">
        <v>725</v>
      </c>
      <c r="D20" s="437"/>
      <c r="E20" s="420"/>
    </row>
    <row r="21" spans="1:5" ht="31.5">
      <c r="A21" s="427" t="s">
        <v>715</v>
      </c>
      <c r="B21" s="421" t="s">
        <v>574</v>
      </c>
      <c r="C21" s="423" t="s">
        <v>725</v>
      </c>
      <c r="D21" s="437"/>
      <c r="E21" s="420"/>
    </row>
    <row r="22" spans="1:5" ht="31.5">
      <c r="A22" s="427" t="s">
        <v>716</v>
      </c>
      <c r="B22" s="421" t="s">
        <v>575</v>
      </c>
      <c r="C22" s="423" t="s">
        <v>722</v>
      </c>
      <c r="D22" s="436"/>
      <c r="E22" s="442"/>
    </row>
    <row r="23" spans="1:5" ht="31.5">
      <c r="A23" s="427" t="s">
        <v>717</v>
      </c>
      <c r="B23" s="421" t="s">
        <v>576</v>
      </c>
      <c r="C23" s="423" t="s">
        <v>722</v>
      </c>
      <c r="D23" s="436"/>
      <c r="E23" s="442"/>
    </row>
    <row r="24" spans="1:5" ht="31.5">
      <c r="A24" s="427" t="s">
        <v>718</v>
      </c>
      <c r="B24" s="421" t="s">
        <v>577</v>
      </c>
      <c r="C24" s="423" t="s">
        <v>722</v>
      </c>
      <c r="D24" s="436"/>
      <c r="E24" s="442"/>
    </row>
    <row r="25" spans="1:5" ht="31.5">
      <c r="A25" s="427" t="s">
        <v>719</v>
      </c>
      <c r="B25" s="421" t="s">
        <v>578</v>
      </c>
      <c r="C25" s="423" t="s">
        <v>722</v>
      </c>
      <c r="D25" s="436"/>
      <c r="E25" s="442"/>
    </row>
    <row r="26" spans="1:5" ht="31.5">
      <c r="A26" s="427" t="s">
        <v>720</v>
      </c>
      <c r="B26" s="421" t="s">
        <v>579</v>
      </c>
      <c r="C26" s="423" t="s">
        <v>722</v>
      </c>
      <c r="D26" s="436"/>
      <c r="E26" s="442"/>
    </row>
    <row r="27" spans="1:5" ht="32.25" thickBot="1">
      <c r="A27" s="428" t="s">
        <v>721</v>
      </c>
      <c r="B27" s="429" t="s">
        <v>562</v>
      </c>
      <c r="C27" s="433" t="s">
        <v>723</v>
      </c>
      <c r="D27" s="440"/>
      <c r="E27" s="43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P43"/>
  <sheetViews>
    <sheetView view="pageBreakPreview" zoomScale="89" zoomScaleSheetLayoutView="89" zoomScalePageLayoutView="0" workbookViewId="0" topLeftCell="A22">
      <selection activeCell="G36" sqref="G3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21.25390625" style="1" customWidth="1"/>
    <col min="4" max="16384" width="9.00390625" style="1" customWidth="1"/>
  </cols>
  <sheetData>
    <row r="2" ht="15.75">
      <c r="C2" s="4" t="s">
        <v>530</v>
      </c>
    </row>
    <row r="3" ht="15.75">
      <c r="C3" s="4" t="s">
        <v>297</v>
      </c>
    </row>
    <row r="4" ht="15.75">
      <c r="C4" s="4" t="s">
        <v>319</v>
      </c>
    </row>
    <row r="5" ht="15.75">
      <c r="C5" s="4"/>
    </row>
    <row r="6" spans="1:16" ht="42.75" customHeight="1">
      <c r="A6" s="700" t="s">
        <v>745</v>
      </c>
      <c r="B6" s="700"/>
      <c r="C6" s="70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 t="s">
        <v>298</v>
      </c>
    </row>
    <row r="8" ht="15.75">
      <c r="C8" s="4" t="str">
        <f>'приложение 3.1'!H9</f>
        <v>Генеральный директор ОАО "Протон"</v>
      </c>
    </row>
    <row r="9" ht="15.75">
      <c r="C9" s="4" t="str">
        <f>'приложение 3.1'!H10</f>
        <v>____________________________</v>
      </c>
    </row>
    <row r="10" ht="15.75">
      <c r="C10" s="4" t="str">
        <f>'приложение 3.1'!H11</f>
        <v>(подпись)</v>
      </c>
    </row>
    <row r="11" ht="15.75">
      <c r="C11" s="4" t="str">
        <f>'приложение 3.1'!H12</f>
        <v>«03» марта 2014года</v>
      </c>
    </row>
    <row r="12" ht="15.75">
      <c r="C12" s="4" t="s">
        <v>302</v>
      </c>
    </row>
    <row r="13" ht="16.5" thickBot="1">
      <c r="A13" s="16" t="str">
        <f>'приложение 1.4'!B23</f>
        <v>Реконструкция (замена МВ на ВВ) КРУН-6кВ яч №9А ПС "Приборная"110/10/6кВ.</v>
      </c>
    </row>
    <row r="14" spans="1:3" ht="16.5" thickBot="1">
      <c r="A14" s="158" t="s">
        <v>0</v>
      </c>
      <c r="B14" s="159" t="s">
        <v>163</v>
      </c>
      <c r="C14" s="160" t="s">
        <v>164</v>
      </c>
    </row>
    <row r="15" spans="1:3" ht="15.75">
      <c r="A15" s="151">
        <v>1</v>
      </c>
      <c r="B15" s="161" t="s">
        <v>210</v>
      </c>
      <c r="C15" s="31" t="s">
        <v>773</v>
      </c>
    </row>
    <row r="16" spans="1:3" ht="15.75">
      <c r="A16" s="152" t="s">
        <v>3</v>
      </c>
      <c r="B16" s="153" t="s">
        <v>218</v>
      </c>
      <c r="C16" s="31" t="s">
        <v>773</v>
      </c>
    </row>
    <row r="17" spans="1:3" ht="15.75">
      <c r="A17" s="152">
        <v>2</v>
      </c>
      <c r="B17" s="164" t="s">
        <v>178</v>
      </c>
      <c r="C17" s="31" t="s">
        <v>768</v>
      </c>
    </row>
    <row r="18" spans="1:3" ht="15.75">
      <c r="A18" s="152"/>
      <c r="B18" s="601" t="s">
        <v>763</v>
      </c>
      <c r="C18" s="31" t="s">
        <v>766</v>
      </c>
    </row>
    <row r="19" spans="1:3" ht="15.75">
      <c r="A19" s="152" t="s">
        <v>6</v>
      </c>
      <c r="B19" s="153" t="s">
        <v>762</v>
      </c>
      <c r="C19" s="31" t="s">
        <v>767</v>
      </c>
    </row>
    <row r="20" spans="1:3" ht="31.5">
      <c r="A20" s="152">
        <v>3</v>
      </c>
      <c r="B20" s="164" t="s">
        <v>222</v>
      </c>
      <c r="C20" s="31" t="s">
        <v>772</v>
      </c>
    </row>
    <row r="21" spans="1:3" ht="15.75">
      <c r="A21" s="152" t="s">
        <v>181</v>
      </c>
      <c r="B21" s="153" t="s">
        <v>225</v>
      </c>
      <c r="C21" s="31" t="s">
        <v>769</v>
      </c>
    </row>
    <row r="22" spans="1:3" ht="15.75">
      <c r="A22" s="152" t="s">
        <v>183</v>
      </c>
      <c r="B22" s="153" t="s">
        <v>226</v>
      </c>
      <c r="C22" s="31" t="s">
        <v>770</v>
      </c>
    </row>
    <row r="23" spans="1:3" ht="15.75">
      <c r="A23" s="152" t="s">
        <v>227</v>
      </c>
      <c r="B23" s="153" t="s">
        <v>228</v>
      </c>
      <c r="C23" s="31" t="s">
        <v>771</v>
      </c>
    </row>
    <row r="24" spans="1:3" ht="15.75">
      <c r="A24" s="152">
        <v>4</v>
      </c>
      <c r="B24" s="164" t="s">
        <v>204</v>
      </c>
      <c r="C24" s="31" t="s">
        <v>774</v>
      </c>
    </row>
    <row r="25" spans="1:3" ht="15.75">
      <c r="A25" s="152" t="s">
        <v>10</v>
      </c>
      <c r="B25" s="153" t="s">
        <v>231</v>
      </c>
      <c r="C25" s="31" t="s">
        <v>774</v>
      </c>
    </row>
    <row r="26" spans="1:3" ht="16.5" thickBot="1">
      <c r="A26" s="156" t="s">
        <v>12</v>
      </c>
      <c r="B26" s="157" t="s">
        <v>760</v>
      </c>
      <c r="C26" s="33" t="s">
        <v>775</v>
      </c>
    </row>
    <row r="27" spans="1:3" ht="15.75">
      <c r="A27" s="487"/>
      <c r="B27" s="488"/>
      <c r="C27" s="8"/>
    </row>
    <row r="28" ht="16.5" thickBot="1">
      <c r="A28" s="16" t="str">
        <f>'приложение 1.4'!B30</f>
        <v>Создание системы АСДУ 110кВ ПС "Приборная" 110/10/6кВ.</v>
      </c>
    </row>
    <row r="29" spans="1:3" ht="16.5" thickBot="1">
      <c r="A29" s="158" t="s">
        <v>0</v>
      </c>
      <c r="B29" s="159" t="s">
        <v>163</v>
      </c>
      <c r="C29" s="160" t="s">
        <v>164</v>
      </c>
    </row>
    <row r="30" spans="1:3" ht="15.75">
      <c r="A30" s="151">
        <v>1</v>
      </c>
      <c r="B30" s="161" t="s">
        <v>210</v>
      </c>
      <c r="C30" s="605" t="s">
        <v>786</v>
      </c>
    </row>
    <row r="31" spans="1:3" ht="15.75">
      <c r="A31" s="151"/>
      <c r="B31" s="602" t="s">
        <v>765</v>
      </c>
      <c r="C31" s="604" t="s">
        <v>776</v>
      </c>
    </row>
    <row r="32" spans="1:3" ht="15.75">
      <c r="A32" s="152" t="s">
        <v>15</v>
      </c>
      <c r="B32" s="153" t="s">
        <v>213</v>
      </c>
      <c r="C32" s="31" t="s">
        <v>777</v>
      </c>
    </row>
    <row r="33" spans="1:3" ht="15.75">
      <c r="A33" s="152" t="s">
        <v>215</v>
      </c>
      <c r="B33" s="153" t="s">
        <v>216</v>
      </c>
      <c r="C33" s="31" t="s">
        <v>778</v>
      </c>
    </row>
    <row r="34" spans="1:3" ht="15.75">
      <c r="A34" s="152">
        <v>2</v>
      </c>
      <c r="B34" s="164" t="s">
        <v>178</v>
      </c>
      <c r="C34" s="31" t="s">
        <v>787</v>
      </c>
    </row>
    <row r="35" spans="1:3" ht="15.75">
      <c r="A35" s="152"/>
      <c r="B35" s="601" t="str">
        <f>B18</f>
        <v>Проведение торговых процедур</v>
      </c>
      <c r="C35" s="31" t="s">
        <v>779</v>
      </c>
    </row>
    <row r="36" spans="1:3" ht="15.75">
      <c r="A36" s="152" t="s">
        <v>6</v>
      </c>
      <c r="B36" s="153" t="s">
        <v>764</v>
      </c>
      <c r="C36" s="31" t="s">
        <v>780</v>
      </c>
    </row>
    <row r="37" spans="1:3" ht="31.5">
      <c r="A37" s="152">
        <v>3</v>
      </c>
      <c r="B37" s="164" t="s">
        <v>222</v>
      </c>
      <c r="C37" s="31" t="s">
        <v>788</v>
      </c>
    </row>
    <row r="38" spans="1:3" ht="15.75">
      <c r="A38" s="152" t="s">
        <v>181</v>
      </c>
      <c r="B38" s="153" t="s">
        <v>225</v>
      </c>
      <c r="C38" s="31" t="s">
        <v>781</v>
      </c>
    </row>
    <row r="39" spans="1:3" ht="15.75">
      <c r="A39" s="152" t="s">
        <v>183</v>
      </c>
      <c r="B39" s="153" t="s">
        <v>226</v>
      </c>
      <c r="C39" s="31" t="s">
        <v>782</v>
      </c>
    </row>
    <row r="40" spans="1:3" ht="15.75">
      <c r="A40" s="152" t="s">
        <v>227</v>
      </c>
      <c r="B40" s="153" t="s">
        <v>228</v>
      </c>
      <c r="C40" s="31" t="s">
        <v>783</v>
      </c>
    </row>
    <row r="41" spans="1:3" ht="15.75">
      <c r="A41" s="152">
        <v>4</v>
      </c>
      <c r="B41" s="164" t="s">
        <v>204</v>
      </c>
      <c r="C41" s="31" t="s">
        <v>784</v>
      </c>
    </row>
    <row r="42" spans="1:3" ht="15.75">
      <c r="A42" s="152" t="s">
        <v>10</v>
      </c>
      <c r="B42" s="153" t="s">
        <v>231</v>
      </c>
      <c r="C42" s="31" t="s">
        <v>784</v>
      </c>
    </row>
    <row r="43" spans="1:3" ht="16.5" thickBot="1">
      <c r="A43" s="156" t="s">
        <v>12</v>
      </c>
      <c r="B43" s="157" t="s">
        <v>760</v>
      </c>
      <c r="C43" s="33" t="s">
        <v>785</v>
      </c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="93" zoomScaleNormal="80" zoomScaleSheetLayoutView="93" zoomScalePageLayoutView="0" workbookViewId="0" topLeftCell="A63">
      <selection activeCell="B27" sqref="B27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6" width="12.75390625" style="1" customWidth="1"/>
    <col min="7" max="7" width="15.75390625" style="0" customWidth="1"/>
  </cols>
  <sheetData>
    <row r="1" ht="15.75">
      <c r="F1" s="4"/>
    </row>
    <row r="2" ht="15.75">
      <c r="F2" s="4" t="s">
        <v>563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6" ht="33" customHeight="1">
      <c r="A6" s="701" t="s">
        <v>499</v>
      </c>
      <c r="B6" s="701"/>
      <c r="C6" s="701"/>
      <c r="D6" s="701"/>
      <c r="E6" s="701"/>
      <c r="F6" s="701"/>
    </row>
    <row r="7" spans="1:6" ht="33" customHeight="1">
      <c r="A7" s="351"/>
      <c r="B7" s="351"/>
      <c r="C7" s="351"/>
      <c r="D7" s="351"/>
      <c r="E7" s="351"/>
      <c r="F7" s="351"/>
    </row>
    <row r="8" ht="15.75">
      <c r="F8" s="4" t="s">
        <v>298</v>
      </c>
    </row>
    <row r="9" ht="15.75">
      <c r="F9" s="4" t="str">
        <f>'приложение 2.3'!K8</f>
        <v>Генеральный директор ОАО "Протон"</v>
      </c>
    </row>
    <row r="10" ht="15.75">
      <c r="F10" s="4"/>
    </row>
    <row r="11" spans="5:6" ht="15.75">
      <c r="E11" s="708" t="str">
        <f>'приложение 2.3'!K10</f>
        <v>_______________________</v>
      </c>
      <c r="F11" s="708"/>
    </row>
    <row r="12" ht="15.75">
      <c r="F12" s="4" t="str">
        <f>'приложение 2.3'!K11</f>
        <v>«03» марта  2014 года</v>
      </c>
    </row>
    <row r="13" ht="15.75">
      <c r="F13" s="4" t="s">
        <v>302</v>
      </c>
    </row>
    <row r="14" ht="15.75">
      <c r="F14" s="4"/>
    </row>
    <row r="15" ht="16.5" thickBot="1">
      <c r="F15" s="4" t="s">
        <v>93</v>
      </c>
    </row>
    <row r="16" spans="1:7" ht="15.75">
      <c r="A16" s="702" t="s">
        <v>0</v>
      </c>
      <c r="B16" s="704" t="s">
        <v>64</v>
      </c>
      <c r="C16" s="239">
        <v>2015</v>
      </c>
      <c r="D16" s="239">
        <v>2016</v>
      </c>
      <c r="E16" s="235">
        <v>2017</v>
      </c>
      <c r="F16" s="522"/>
      <c r="G16" s="40"/>
    </row>
    <row r="17" spans="1:7" ht="15.75">
      <c r="A17" s="703"/>
      <c r="B17" s="705"/>
      <c r="C17" s="705" t="s">
        <v>65</v>
      </c>
      <c r="D17" s="705" t="s">
        <v>65</v>
      </c>
      <c r="E17" s="707" t="s">
        <v>65</v>
      </c>
      <c r="F17" s="706"/>
      <c r="G17" s="40">
        <v>1000</v>
      </c>
    </row>
    <row r="18" spans="1:7" ht="15.75">
      <c r="A18" s="703"/>
      <c r="B18" s="705"/>
      <c r="C18" s="705"/>
      <c r="D18" s="705"/>
      <c r="E18" s="707"/>
      <c r="F18" s="706"/>
      <c r="G18" s="40"/>
    </row>
    <row r="19" spans="1:7" s="58" customFormat="1" ht="16.5" thickBot="1">
      <c r="A19" s="240">
        <v>1</v>
      </c>
      <c r="B19" s="175">
        <v>2</v>
      </c>
      <c r="C19" s="175">
        <v>3</v>
      </c>
      <c r="D19" s="175">
        <v>4</v>
      </c>
      <c r="E19" s="241">
        <v>5</v>
      </c>
      <c r="F19" s="523"/>
      <c r="G19" s="57"/>
    </row>
    <row r="20" spans="1:7" s="58" customFormat="1" ht="15.75">
      <c r="A20" s="142" t="s">
        <v>44</v>
      </c>
      <c r="B20" s="177" t="s">
        <v>66</v>
      </c>
      <c r="C20" s="537">
        <f>C22</f>
        <v>6608.8</v>
      </c>
      <c r="D20" s="537">
        <f>C20+500</f>
        <v>7108.8</v>
      </c>
      <c r="E20" s="538">
        <f>E22</f>
        <v>7608.8</v>
      </c>
      <c r="F20" s="524"/>
      <c r="G20" s="57"/>
    </row>
    <row r="21" spans="1:7" s="58" customFormat="1" ht="15.75">
      <c r="A21" s="67"/>
      <c r="B21" s="171" t="s">
        <v>75</v>
      </c>
      <c r="C21" s="539"/>
      <c r="D21" s="539"/>
      <c r="E21" s="540"/>
      <c r="F21" s="524"/>
      <c r="G21" s="57"/>
    </row>
    <row r="22" spans="1:7" s="58" customFormat="1" ht="31.5">
      <c r="A22" s="67" t="s">
        <v>3</v>
      </c>
      <c r="B22" s="171" t="s">
        <v>347</v>
      </c>
      <c r="C22" s="539">
        <v>6608.8</v>
      </c>
      <c r="D22" s="539">
        <f>D20</f>
        <v>7108.8</v>
      </c>
      <c r="E22" s="540">
        <f>D22+500</f>
        <v>7608.8</v>
      </c>
      <c r="F22" s="524"/>
      <c r="G22" s="57"/>
    </row>
    <row r="23" spans="1:7" s="58" customFormat="1" ht="16.5" thickBot="1">
      <c r="A23" s="71" t="s">
        <v>4</v>
      </c>
      <c r="B23" s="178" t="s">
        <v>264</v>
      </c>
      <c r="C23" s="541"/>
      <c r="D23" s="541"/>
      <c r="E23" s="542"/>
      <c r="F23" s="524"/>
      <c r="G23" s="57"/>
    </row>
    <row r="24" spans="1:7" s="58" customFormat="1" ht="15.75">
      <c r="A24" s="142" t="s">
        <v>37</v>
      </c>
      <c r="B24" s="177" t="s">
        <v>240</v>
      </c>
      <c r="C24" s="537">
        <f>C25+C30+C31+C32+C33</f>
        <v>11821.6</v>
      </c>
      <c r="D24" s="537">
        <f>D25+D30+D31+D33+D32</f>
        <v>11842.881800000001</v>
      </c>
      <c r="E24" s="538">
        <f>E25+E30+E31+E33+E32</f>
        <v>11865.110163599998</v>
      </c>
      <c r="F24" s="524"/>
      <c r="G24" s="57"/>
    </row>
    <row r="25" spans="1:7" s="58" customFormat="1" ht="15.75">
      <c r="A25" s="63" t="s">
        <v>2</v>
      </c>
      <c r="B25" s="169" t="s">
        <v>67</v>
      </c>
      <c r="C25" s="539">
        <f>C27+C28+C29</f>
        <v>2823.2999999999997</v>
      </c>
      <c r="D25" s="539">
        <f>D29+D28+D27</f>
        <v>2828.9465999999998</v>
      </c>
      <c r="E25" s="543">
        <f>E28+E29+E27</f>
        <v>2834.6044932</v>
      </c>
      <c r="F25" s="524"/>
      <c r="G25" s="57"/>
    </row>
    <row r="26" spans="1:7" s="58" customFormat="1" ht="15.75">
      <c r="A26" s="67"/>
      <c r="B26" s="171" t="s">
        <v>75</v>
      </c>
      <c r="C26" s="544"/>
      <c r="D26" s="544"/>
      <c r="E26" s="543"/>
      <c r="F26" s="524"/>
      <c r="G26" s="57"/>
    </row>
    <row r="27" spans="1:7" s="58" customFormat="1" ht="15.75">
      <c r="A27" s="67" t="s">
        <v>3</v>
      </c>
      <c r="B27" s="171" t="s">
        <v>261</v>
      </c>
      <c r="C27" s="544">
        <v>90</v>
      </c>
      <c r="D27" s="544">
        <f>C27*1.002</f>
        <v>90.18</v>
      </c>
      <c r="E27" s="543">
        <f>D27*1.002</f>
        <v>90.36036</v>
      </c>
      <c r="F27" s="524"/>
      <c r="G27" s="57"/>
    </row>
    <row r="28" spans="1:7" s="58" customFormat="1" ht="15.75">
      <c r="A28" s="67" t="s">
        <v>4</v>
      </c>
      <c r="B28" s="171" t="s">
        <v>262</v>
      </c>
      <c r="C28" s="544">
        <v>237.1</v>
      </c>
      <c r="D28" s="544">
        <f aca="true" t="shared" si="0" ref="D28:E33">C28*1.002</f>
        <v>237.5742</v>
      </c>
      <c r="E28" s="543">
        <f t="shared" si="0"/>
        <v>238.04934839999999</v>
      </c>
      <c r="F28" s="525"/>
      <c r="G28" s="57"/>
    </row>
    <row r="29" spans="1:7" s="58" customFormat="1" ht="15.75">
      <c r="A29" s="67" t="s">
        <v>15</v>
      </c>
      <c r="B29" s="171" t="s">
        <v>263</v>
      </c>
      <c r="C29" s="544">
        <v>2496.2</v>
      </c>
      <c r="D29" s="544">
        <f t="shared" si="0"/>
        <v>2501.1924</v>
      </c>
      <c r="E29" s="543">
        <f t="shared" si="0"/>
        <v>2506.1947848</v>
      </c>
      <c r="F29" s="525"/>
      <c r="G29" s="57"/>
    </row>
    <row r="30" spans="1:7" s="58" customFormat="1" ht="15.75">
      <c r="A30" s="63" t="s">
        <v>5</v>
      </c>
      <c r="B30" s="169" t="s">
        <v>68</v>
      </c>
      <c r="C30" s="539">
        <v>6146.2</v>
      </c>
      <c r="D30" s="544">
        <f t="shared" si="0"/>
        <v>6158.4924</v>
      </c>
      <c r="E30" s="543">
        <f t="shared" si="0"/>
        <v>6170.8093848</v>
      </c>
      <c r="F30" s="524"/>
      <c r="G30" s="57"/>
    </row>
    <row r="31" spans="1:7" s="58" customFormat="1" ht="15.75">
      <c r="A31" s="63" t="s">
        <v>69</v>
      </c>
      <c r="B31" s="169" t="s">
        <v>70</v>
      </c>
      <c r="C31" s="539">
        <v>180.7</v>
      </c>
      <c r="D31" s="544">
        <f>C31-2</f>
        <v>178.7</v>
      </c>
      <c r="E31" s="543">
        <f>D31-1.1</f>
        <v>177.6</v>
      </c>
      <c r="F31" s="524"/>
      <c r="G31" s="57"/>
    </row>
    <row r="32" spans="1:7" s="58" customFormat="1" ht="15.75">
      <c r="A32" s="63" t="s">
        <v>71</v>
      </c>
      <c r="B32" s="169" t="s">
        <v>80</v>
      </c>
      <c r="C32" s="539"/>
      <c r="D32" s="544"/>
      <c r="E32" s="543"/>
      <c r="F32" s="524"/>
      <c r="G32" s="57"/>
    </row>
    <row r="33" spans="1:7" s="58" customFormat="1" ht="15.75">
      <c r="A33" s="63" t="s">
        <v>79</v>
      </c>
      <c r="B33" s="169" t="s">
        <v>72</v>
      </c>
      <c r="C33" s="539">
        <f>1151+C35+C36</f>
        <v>2671.3999999999996</v>
      </c>
      <c r="D33" s="544">
        <f t="shared" si="0"/>
        <v>2676.7427999999995</v>
      </c>
      <c r="E33" s="543">
        <f t="shared" si="0"/>
        <v>2682.0962855999996</v>
      </c>
      <c r="F33" s="524"/>
      <c r="G33" s="57"/>
    </row>
    <row r="34" spans="1:7" s="58" customFormat="1" ht="15.75">
      <c r="A34" s="67"/>
      <c r="B34" s="171" t="s">
        <v>75</v>
      </c>
      <c r="C34" s="544"/>
      <c r="D34" s="544"/>
      <c r="E34" s="543"/>
      <c r="F34" s="524"/>
      <c r="G34" s="57"/>
    </row>
    <row r="35" spans="1:7" s="58" customFormat="1" ht="15.75">
      <c r="A35" s="67" t="s">
        <v>13</v>
      </c>
      <c r="B35" s="171" t="s">
        <v>74</v>
      </c>
      <c r="C35" s="544">
        <v>387.6</v>
      </c>
      <c r="D35" s="544">
        <f>C35*1.002</f>
        <v>388.3752</v>
      </c>
      <c r="E35" s="543">
        <f>D35*1.002</f>
        <v>389.15195040000003</v>
      </c>
      <c r="F35" s="525"/>
      <c r="G35" s="57"/>
    </row>
    <row r="36" spans="1:7" s="58" customFormat="1" ht="15.75">
      <c r="A36" s="67" t="s">
        <v>81</v>
      </c>
      <c r="B36" s="171" t="s">
        <v>241</v>
      </c>
      <c r="C36" s="544">
        <v>1132.8</v>
      </c>
      <c r="D36" s="544">
        <f>C36*1.002</f>
        <v>1135.0656</v>
      </c>
      <c r="E36" s="543">
        <f>D36*1.002</f>
        <v>1137.3357311999998</v>
      </c>
      <c r="F36" s="525"/>
      <c r="G36" s="57"/>
    </row>
    <row r="37" spans="1:7" s="58" customFormat="1" ht="16.5" thickBot="1">
      <c r="A37" s="71" t="s">
        <v>198</v>
      </c>
      <c r="B37" s="178" t="s">
        <v>242</v>
      </c>
      <c r="C37" s="545"/>
      <c r="D37" s="545"/>
      <c r="E37" s="546"/>
      <c r="F37" s="525"/>
      <c r="G37" s="57"/>
    </row>
    <row r="38" spans="1:7" s="58" customFormat="1" ht="16.5" thickBot="1">
      <c r="A38" s="167" t="s">
        <v>38</v>
      </c>
      <c r="B38" s="188" t="s">
        <v>243</v>
      </c>
      <c r="C38" s="547">
        <f>C20-C24</f>
        <v>-5212.8</v>
      </c>
      <c r="D38" s="547">
        <f>D20-D24</f>
        <v>-4734.081800000001</v>
      </c>
      <c r="E38" s="547">
        <f>E20-E24</f>
        <v>-4256.310163599998</v>
      </c>
      <c r="F38" s="524"/>
      <c r="G38" s="57"/>
    </row>
    <row r="39" spans="1:7" s="58" customFormat="1" ht="15.75">
      <c r="A39" s="142" t="s">
        <v>82</v>
      </c>
      <c r="B39" s="177" t="s">
        <v>83</v>
      </c>
      <c r="C39" s="537"/>
      <c r="D39" s="537"/>
      <c r="E39" s="538"/>
      <c r="F39" s="524"/>
      <c r="G39" s="57"/>
    </row>
    <row r="40" spans="1:7" s="58" customFormat="1" ht="15.75">
      <c r="A40" s="67" t="s">
        <v>2</v>
      </c>
      <c r="B40" s="171" t="s">
        <v>84</v>
      </c>
      <c r="C40" s="544"/>
      <c r="D40" s="544"/>
      <c r="E40" s="548"/>
      <c r="F40" s="525"/>
      <c r="G40" s="57"/>
    </row>
    <row r="41" spans="1:7" s="58" customFormat="1" ht="15.75">
      <c r="A41" s="67"/>
      <c r="B41" s="171" t="s">
        <v>73</v>
      </c>
      <c r="C41" s="544"/>
      <c r="D41" s="544"/>
      <c r="E41" s="548"/>
      <c r="F41" s="525"/>
      <c r="G41" s="57"/>
    </row>
    <row r="42" spans="1:7" s="58" customFormat="1" ht="31.5">
      <c r="A42" s="67" t="s">
        <v>3</v>
      </c>
      <c r="B42" s="171" t="s">
        <v>247</v>
      </c>
      <c r="C42" s="544"/>
      <c r="D42" s="544"/>
      <c r="E42" s="548"/>
      <c r="F42" s="525"/>
      <c r="G42" s="57"/>
    </row>
    <row r="43" spans="1:7" s="58" customFormat="1" ht="15.75">
      <c r="A43" s="67" t="s">
        <v>4</v>
      </c>
      <c r="B43" s="174" t="s">
        <v>248</v>
      </c>
      <c r="C43" s="544"/>
      <c r="D43" s="544"/>
      <c r="E43" s="548"/>
      <c r="F43" s="525"/>
      <c r="G43" s="57"/>
    </row>
    <row r="44" spans="1:7" s="58" customFormat="1" ht="15.75">
      <c r="A44" s="67" t="s">
        <v>5</v>
      </c>
      <c r="B44" s="171" t="s">
        <v>85</v>
      </c>
      <c r="C44" s="544"/>
      <c r="D44" s="544"/>
      <c r="E44" s="548"/>
      <c r="F44" s="525"/>
      <c r="G44" s="57"/>
    </row>
    <row r="45" spans="1:7" s="58" customFormat="1" ht="15.75">
      <c r="A45" s="67"/>
      <c r="B45" s="171" t="s">
        <v>73</v>
      </c>
      <c r="C45" s="544"/>
      <c r="D45" s="544"/>
      <c r="E45" s="548"/>
      <c r="F45" s="525"/>
      <c r="G45" s="57"/>
    </row>
    <row r="46" spans="1:7" s="58" customFormat="1" ht="16.5" thickBot="1">
      <c r="A46" s="71" t="s">
        <v>6</v>
      </c>
      <c r="B46" s="178" t="s">
        <v>249</v>
      </c>
      <c r="C46" s="545"/>
      <c r="D46" s="545"/>
      <c r="E46" s="549"/>
      <c r="F46" s="525"/>
      <c r="G46" s="57"/>
    </row>
    <row r="47" spans="1:7" s="58" customFormat="1" ht="16.5" thickBot="1">
      <c r="A47" s="141" t="s">
        <v>86</v>
      </c>
      <c r="B47" s="179" t="s">
        <v>87</v>
      </c>
      <c r="C47" s="550">
        <f>C38</f>
        <v>-5212.8</v>
      </c>
      <c r="D47" s="550">
        <f>D38</f>
        <v>-4734.081800000001</v>
      </c>
      <c r="E47" s="551">
        <f>E38</f>
        <v>-4256.310163599998</v>
      </c>
      <c r="F47" s="524"/>
      <c r="G47" s="57"/>
    </row>
    <row r="48" spans="1:7" s="58" customFormat="1" ht="16.5" thickBot="1">
      <c r="A48" s="141" t="s">
        <v>88</v>
      </c>
      <c r="B48" s="179" t="s">
        <v>89</v>
      </c>
      <c r="C48" s="578"/>
      <c r="D48" s="552"/>
      <c r="E48" s="553"/>
      <c r="F48" s="526"/>
      <c r="G48" s="57"/>
    </row>
    <row r="49" spans="1:7" s="58" customFormat="1" ht="16.5" thickBot="1">
      <c r="A49" s="141" t="s">
        <v>90</v>
      </c>
      <c r="B49" s="179" t="s">
        <v>91</v>
      </c>
      <c r="C49" s="552"/>
      <c r="D49" s="552"/>
      <c r="E49" s="553"/>
      <c r="F49" s="526"/>
      <c r="G49" s="57"/>
    </row>
    <row r="50" spans="1:7" s="58" customFormat="1" ht="15.75">
      <c r="A50" s="142" t="s">
        <v>92</v>
      </c>
      <c r="B50" s="177" t="s">
        <v>259</v>
      </c>
      <c r="C50" s="554"/>
      <c r="D50" s="554"/>
      <c r="E50" s="555"/>
      <c r="F50" s="526"/>
      <c r="G50" s="57"/>
    </row>
    <row r="51" spans="1:7" s="58" customFormat="1" ht="15.75">
      <c r="A51" s="67"/>
      <c r="B51" s="171" t="s">
        <v>75</v>
      </c>
      <c r="C51" s="556"/>
      <c r="D51" s="556"/>
      <c r="E51" s="557"/>
      <c r="F51" s="527"/>
      <c r="G51" s="57"/>
    </row>
    <row r="52" spans="1:7" s="58" customFormat="1" ht="15.75">
      <c r="A52" s="67" t="s">
        <v>2</v>
      </c>
      <c r="B52" s="171" t="s">
        <v>250</v>
      </c>
      <c r="C52" s="556"/>
      <c r="D52" s="556"/>
      <c r="E52" s="557"/>
      <c r="F52" s="527"/>
      <c r="G52" s="57"/>
    </row>
    <row r="53" spans="1:6" s="58" customFormat="1" ht="15.75">
      <c r="A53" s="173" t="s">
        <v>5</v>
      </c>
      <c r="B53" s="171" t="s">
        <v>251</v>
      </c>
      <c r="C53" s="556"/>
      <c r="D53" s="556"/>
      <c r="E53" s="557"/>
      <c r="F53" s="527"/>
    </row>
    <row r="54" spans="1:6" s="58" customFormat="1" ht="15.75">
      <c r="A54" s="67" t="s">
        <v>69</v>
      </c>
      <c r="B54" s="171" t="s">
        <v>252</v>
      </c>
      <c r="C54" s="556"/>
      <c r="D54" s="556"/>
      <c r="E54" s="557"/>
      <c r="F54" s="527"/>
    </row>
    <row r="55" spans="1:6" s="58" customFormat="1" ht="16.5" thickBot="1">
      <c r="A55" s="71" t="s">
        <v>71</v>
      </c>
      <c r="B55" s="178" t="s">
        <v>253</v>
      </c>
      <c r="C55" s="558"/>
      <c r="D55" s="558"/>
      <c r="E55" s="559"/>
      <c r="F55" s="526"/>
    </row>
    <row r="56" spans="1:7" s="58" customFormat="1" ht="15.75">
      <c r="A56" s="142" t="s">
        <v>143</v>
      </c>
      <c r="B56" s="177" t="s">
        <v>257</v>
      </c>
      <c r="C56" s="554"/>
      <c r="D56" s="554"/>
      <c r="E56" s="555"/>
      <c r="F56" s="526"/>
      <c r="G56" s="57"/>
    </row>
    <row r="57" spans="1:7" s="97" customFormat="1" ht="15.75">
      <c r="A57" s="67" t="s">
        <v>2</v>
      </c>
      <c r="B57" s="170" t="s">
        <v>235</v>
      </c>
      <c r="C57" s="556"/>
      <c r="D57" s="556"/>
      <c r="E57" s="557"/>
      <c r="F57" s="527"/>
      <c r="G57" s="168"/>
    </row>
    <row r="58" spans="1:7" s="97" customFormat="1" ht="15.75">
      <c r="A58" s="67" t="s">
        <v>5</v>
      </c>
      <c r="B58" s="171" t="s">
        <v>236</v>
      </c>
      <c r="C58" s="556"/>
      <c r="D58" s="556"/>
      <c r="E58" s="557"/>
      <c r="F58" s="527"/>
      <c r="G58" s="168"/>
    </row>
    <row r="59" spans="1:7" s="97" customFormat="1" ht="16.5" thickBot="1">
      <c r="A59" s="71"/>
      <c r="B59" s="178" t="s">
        <v>237</v>
      </c>
      <c r="C59" s="560"/>
      <c r="D59" s="560"/>
      <c r="E59" s="561"/>
      <c r="F59" s="527"/>
      <c r="G59" s="168"/>
    </row>
    <row r="60" spans="1:7" s="58" customFormat="1" ht="15.75">
      <c r="A60" s="142" t="s">
        <v>97</v>
      </c>
      <c r="B60" s="177" t="s">
        <v>258</v>
      </c>
      <c r="C60" s="554"/>
      <c r="D60" s="554"/>
      <c r="E60" s="555"/>
      <c r="F60" s="526"/>
      <c r="G60" s="57"/>
    </row>
    <row r="61" spans="1:7" s="97" customFormat="1" ht="15.75">
      <c r="A61" s="67" t="s">
        <v>2</v>
      </c>
      <c r="B61" s="170" t="s">
        <v>238</v>
      </c>
      <c r="C61" s="556"/>
      <c r="D61" s="556"/>
      <c r="E61" s="557"/>
      <c r="F61" s="527"/>
      <c r="G61" s="168"/>
    </row>
    <row r="62" spans="1:7" s="97" customFormat="1" ht="15.75">
      <c r="A62" s="67" t="s">
        <v>5</v>
      </c>
      <c r="B62" s="171" t="s">
        <v>239</v>
      </c>
      <c r="C62" s="556"/>
      <c r="D62" s="556"/>
      <c r="E62" s="557"/>
      <c r="F62" s="527"/>
      <c r="G62" s="168"/>
    </row>
    <row r="63" spans="1:7" s="97" customFormat="1" ht="16.5" thickBot="1">
      <c r="A63" s="71"/>
      <c r="B63" s="178" t="s">
        <v>237</v>
      </c>
      <c r="C63" s="560"/>
      <c r="D63" s="560"/>
      <c r="E63" s="561"/>
      <c r="F63" s="527"/>
      <c r="G63" s="168"/>
    </row>
    <row r="64" spans="1:6" s="58" customFormat="1" ht="15.75">
      <c r="A64" s="142" t="s">
        <v>100</v>
      </c>
      <c r="B64" s="177" t="s">
        <v>98</v>
      </c>
      <c r="C64" s="554"/>
      <c r="D64" s="554"/>
      <c r="E64" s="555"/>
      <c r="F64" s="526"/>
    </row>
    <row r="65" spans="1:6" s="58" customFormat="1" ht="15.75">
      <c r="A65" s="63"/>
      <c r="B65" s="171" t="s">
        <v>99</v>
      </c>
      <c r="C65" s="556"/>
      <c r="D65" s="556"/>
      <c r="E65" s="557"/>
      <c r="F65" s="527"/>
    </row>
    <row r="66" spans="1:6" s="58" customFormat="1" ht="15.75">
      <c r="A66" s="67" t="s">
        <v>2</v>
      </c>
      <c r="B66" s="171" t="s">
        <v>254</v>
      </c>
      <c r="C66" s="556"/>
      <c r="D66" s="556"/>
      <c r="E66" s="557"/>
      <c r="F66" s="527"/>
    </row>
    <row r="67" spans="1:6" s="58" customFormat="1" ht="15.75">
      <c r="A67" s="67" t="s">
        <v>3</v>
      </c>
      <c r="B67" s="171" t="s">
        <v>107</v>
      </c>
      <c r="C67" s="562"/>
      <c r="D67" s="562"/>
      <c r="E67" s="563"/>
      <c r="F67" s="526"/>
    </row>
    <row r="68" spans="1:6" s="58" customFormat="1" ht="16.5" thickBot="1">
      <c r="A68" s="71" t="s">
        <v>5</v>
      </c>
      <c r="B68" s="178" t="s">
        <v>255</v>
      </c>
      <c r="C68" s="558"/>
      <c r="D68" s="558"/>
      <c r="E68" s="559"/>
      <c r="F68" s="526"/>
    </row>
    <row r="69" spans="1:6" s="58" customFormat="1" ht="15.75">
      <c r="A69" s="142" t="s">
        <v>102</v>
      </c>
      <c r="B69" s="177" t="s">
        <v>101</v>
      </c>
      <c r="C69" s="564"/>
      <c r="D69" s="564"/>
      <c r="E69" s="565"/>
      <c r="F69" s="527"/>
    </row>
    <row r="70" spans="1:6" s="58" customFormat="1" ht="15.75">
      <c r="A70" s="63"/>
      <c r="B70" s="171" t="s">
        <v>146</v>
      </c>
      <c r="C70" s="556"/>
      <c r="D70" s="556"/>
      <c r="E70" s="557"/>
      <c r="F70" s="527"/>
    </row>
    <row r="71" spans="1:6" s="58" customFormat="1" ht="15.75">
      <c r="A71" s="67" t="s">
        <v>2</v>
      </c>
      <c r="B71" s="171" t="s">
        <v>256</v>
      </c>
      <c r="C71" s="562"/>
      <c r="D71" s="562"/>
      <c r="E71" s="563"/>
      <c r="F71" s="526"/>
    </row>
    <row r="72" spans="1:6" s="58" customFormat="1" ht="15.75">
      <c r="A72" s="67" t="s">
        <v>3</v>
      </c>
      <c r="B72" s="171" t="s">
        <v>107</v>
      </c>
      <c r="C72" s="562"/>
      <c r="D72" s="562"/>
      <c r="E72" s="563"/>
      <c r="F72" s="526"/>
    </row>
    <row r="73" spans="1:6" s="58" customFormat="1" ht="16.5" thickBot="1">
      <c r="A73" s="71" t="s">
        <v>5</v>
      </c>
      <c r="B73" s="178" t="s">
        <v>255</v>
      </c>
      <c r="C73" s="558"/>
      <c r="D73" s="558"/>
      <c r="E73" s="559"/>
      <c r="F73" s="526"/>
    </row>
    <row r="74" spans="1:6" s="58" customFormat="1" ht="16.5" thickBot="1">
      <c r="A74" s="166" t="s">
        <v>103</v>
      </c>
      <c r="B74" s="187" t="s">
        <v>145</v>
      </c>
      <c r="C74" s="566"/>
      <c r="D74" s="566"/>
      <c r="E74" s="567"/>
      <c r="F74" s="526"/>
    </row>
    <row r="75" spans="1:6" s="58" customFormat="1" ht="15.75">
      <c r="A75" s="142" t="s">
        <v>104</v>
      </c>
      <c r="B75" s="177" t="s">
        <v>265</v>
      </c>
      <c r="C75" s="554"/>
      <c r="D75" s="554"/>
      <c r="E75" s="555"/>
      <c r="F75" s="526"/>
    </row>
    <row r="76" spans="1:6" s="58" customFormat="1" ht="15.75">
      <c r="A76" s="67" t="s">
        <v>2</v>
      </c>
      <c r="B76" s="171" t="s">
        <v>266</v>
      </c>
      <c r="C76" s="556"/>
      <c r="D76" s="556"/>
      <c r="E76" s="557"/>
      <c r="F76" s="527"/>
    </row>
    <row r="77" spans="1:6" s="58" customFormat="1" ht="16.5" thickBot="1">
      <c r="A77" s="71" t="s">
        <v>5</v>
      </c>
      <c r="B77" s="178" t="s">
        <v>267</v>
      </c>
      <c r="C77" s="560"/>
      <c r="D77" s="560"/>
      <c r="E77" s="561"/>
      <c r="F77" s="527"/>
    </row>
    <row r="78" spans="1:6" s="58" customFormat="1" ht="16.5" thickBot="1">
      <c r="A78" s="141" t="s">
        <v>244</v>
      </c>
      <c r="B78" s="179" t="s">
        <v>270</v>
      </c>
      <c r="C78" s="568"/>
      <c r="D78" s="568"/>
      <c r="E78" s="569"/>
      <c r="F78" s="527"/>
    </row>
    <row r="79" spans="1:6" s="58" customFormat="1" ht="15.75">
      <c r="A79" s="143" t="s">
        <v>245</v>
      </c>
      <c r="B79" s="176" t="s">
        <v>144</v>
      </c>
      <c r="C79" s="570"/>
      <c r="D79" s="570"/>
      <c r="E79" s="571"/>
      <c r="F79" s="526"/>
    </row>
    <row r="80" spans="1:6" s="58" customFormat="1" ht="16.5" thickBot="1">
      <c r="A80" s="180"/>
      <c r="B80" s="181" t="s">
        <v>107</v>
      </c>
      <c r="C80" s="572"/>
      <c r="D80" s="572"/>
      <c r="E80" s="573"/>
      <c r="F80" s="526"/>
    </row>
    <row r="81" spans="1:6" s="58" customFormat="1" ht="48" thickBot="1">
      <c r="A81" s="141" t="s">
        <v>245</v>
      </c>
      <c r="B81" s="75" t="s">
        <v>702</v>
      </c>
      <c r="C81" s="574">
        <f>C22</f>
        <v>6608.8</v>
      </c>
      <c r="D81" s="574">
        <f>D22</f>
        <v>7108.8</v>
      </c>
      <c r="E81" s="574">
        <f>E22</f>
        <v>7608.8</v>
      </c>
      <c r="F81" s="528"/>
    </row>
    <row r="82" spans="1:6" s="58" customFormat="1" ht="47.25">
      <c r="A82" s="142" t="s">
        <v>246</v>
      </c>
      <c r="B82" s="117" t="s">
        <v>703</v>
      </c>
      <c r="C82" s="575">
        <f>C24-C31+C44+C57+C61+C48+C74+C76+C79</f>
        <v>11640.9</v>
      </c>
      <c r="D82" s="575">
        <f>D24-D31+D44+D57+D61+D48+D74+D76+D79</f>
        <v>11664.1818</v>
      </c>
      <c r="E82" s="575">
        <f>E24-E31+E44+E57+E61+E48+E74+E76+E79</f>
        <v>11687.510163599998</v>
      </c>
      <c r="F82" s="528"/>
    </row>
    <row r="83" spans="1:6" s="58" customFormat="1" ht="32.25" thickBot="1">
      <c r="A83" s="89"/>
      <c r="B83" s="242" t="s">
        <v>260</v>
      </c>
      <c r="C83" s="576">
        <f>C81-C82</f>
        <v>-5032.099999999999</v>
      </c>
      <c r="D83" s="576">
        <f>D81-D82</f>
        <v>-4555.3818</v>
      </c>
      <c r="E83" s="577">
        <f>E81-E82</f>
        <v>-4078.710163599998</v>
      </c>
      <c r="F83" s="529"/>
    </row>
    <row r="84" spans="1:6" s="58" customFormat="1" ht="16.5" thickBot="1">
      <c r="A84" s="265"/>
      <c r="B84" s="266"/>
      <c r="C84" s="267"/>
      <c r="D84" s="267"/>
      <c r="E84" s="268"/>
      <c r="F84" s="527"/>
    </row>
    <row r="85" spans="1:6" s="58" customFormat="1" ht="15.75">
      <c r="A85" s="269"/>
      <c r="B85" s="177" t="s">
        <v>105</v>
      </c>
      <c r="C85" s="80"/>
      <c r="D85" s="80"/>
      <c r="E85" s="81"/>
      <c r="F85" s="527"/>
    </row>
    <row r="86" spans="1:6" s="58" customFormat="1" ht="15.75">
      <c r="A86" s="67" t="s">
        <v>2</v>
      </c>
      <c r="B86" s="171" t="s">
        <v>106</v>
      </c>
      <c r="C86" s="87"/>
      <c r="D86" s="87"/>
      <c r="E86" s="88"/>
      <c r="F86" s="530"/>
    </row>
    <row r="87" spans="1:6" s="58" customFormat="1" ht="15.75">
      <c r="A87" s="67" t="s">
        <v>5</v>
      </c>
      <c r="B87" s="171" t="s">
        <v>108</v>
      </c>
      <c r="C87" s="87"/>
      <c r="D87" s="87"/>
      <c r="E87" s="88"/>
      <c r="F87" s="530"/>
    </row>
    <row r="88" spans="1:6" s="58" customFormat="1" ht="16.5" thickBot="1">
      <c r="A88" s="71" t="s">
        <v>69</v>
      </c>
      <c r="B88" s="178" t="s">
        <v>338</v>
      </c>
      <c r="C88" s="91"/>
      <c r="D88" s="91"/>
      <c r="E88" s="92"/>
      <c r="F88" s="530"/>
    </row>
    <row r="90" ht="15.75">
      <c r="A90" s="1" t="s">
        <v>109</v>
      </c>
    </row>
  </sheetData>
  <sheetProtection/>
  <mergeCells count="8">
    <mergeCell ref="A6:F6"/>
    <mergeCell ref="A16:A18"/>
    <mergeCell ref="B16:B18"/>
    <mergeCell ref="C17:C18"/>
    <mergeCell ref="D17:D18"/>
    <mergeCell ref="F17:F18"/>
    <mergeCell ref="E17:E18"/>
    <mergeCell ref="E11:F11"/>
  </mergeCells>
  <printOptions/>
  <pageMargins left="0.7" right="0.7" top="0.75" bottom="0.75" header="0.3" footer="0.3"/>
  <pageSetup fitToHeight="3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0"/>
  <sheetViews>
    <sheetView view="pageBreakPreview" zoomScale="93" zoomScaleNormal="80" zoomScaleSheetLayoutView="93" zoomScalePageLayoutView="0" workbookViewId="0" topLeftCell="A1">
      <selection activeCell="I17" sqref="I17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6" width="12.75390625" style="1" customWidth="1"/>
    <col min="7" max="7" width="15.75390625" style="0" customWidth="1"/>
  </cols>
  <sheetData>
    <row r="1" ht="15.75">
      <c r="F1" s="4"/>
    </row>
    <row r="2" ht="15.75">
      <c r="F2" s="4" t="s">
        <v>563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6" ht="33" customHeight="1">
      <c r="A6" s="701" t="s">
        <v>499</v>
      </c>
      <c r="B6" s="701"/>
      <c r="C6" s="701"/>
      <c r="D6" s="701"/>
      <c r="E6" s="701"/>
      <c r="F6" s="701"/>
    </row>
    <row r="7" spans="1:6" ht="33" customHeight="1">
      <c r="A7" s="351"/>
      <c r="B7" s="351"/>
      <c r="C7" s="351"/>
      <c r="D7" s="351"/>
      <c r="E7" s="351"/>
      <c r="F7" s="351"/>
    </row>
    <row r="8" ht="15.75">
      <c r="F8" s="4" t="s">
        <v>298</v>
      </c>
    </row>
    <row r="9" ht="15.75">
      <c r="F9" s="4" t="str">
        <f>'приложение 2.3'!K8</f>
        <v>Генеральный директор ОАО "Протон"</v>
      </c>
    </row>
    <row r="10" ht="15.75">
      <c r="F10" s="4"/>
    </row>
    <row r="11" spans="5:6" ht="15.75">
      <c r="E11" s="708" t="str">
        <f>'приложение 2.3'!K10</f>
        <v>_______________________</v>
      </c>
      <c r="F11" s="708"/>
    </row>
    <row r="12" ht="15.75">
      <c r="F12" s="4" t="str">
        <f>'приложение 2.3'!K11</f>
        <v>«03» марта  2014 года</v>
      </c>
    </row>
    <row r="13" ht="15.75">
      <c r="F13" s="4" t="s">
        <v>302</v>
      </c>
    </row>
    <row r="14" ht="15.75">
      <c r="F14" s="4"/>
    </row>
    <row r="15" ht="16.5" thickBot="1">
      <c r="F15" s="4" t="s">
        <v>93</v>
      </c>
    </row>
    <row r="16" spans="1:7" ht="15.75">
      <c r="A16" s="702" t="s">
        <v>0</v>
      </c>
      <c r="B16" s="704" t="s">
        <v>64</v>
      </c>
      <c r="C16" s="239">
        <v>2015</v>
      </c>
      <c r="D16" s="239">
        <v>2016</v>
      </c>
      <c r="E16" s="235">
        <v>2017</v>
      </c>
      <c r="F16" s="522"/>
      <c r="G16" s="40"/>
    </row>
    <row r="17" spans="1:7" ht="15.75">
      <c r="A17" s="703"/>
      <c r="B17" s="705"/>
      <c r="C17" s="705" t="s">
        <v>65</v>
      </c>
      <c r="D17" s="705" t="s">
        <v>65</v>
      </c>
      <c r="E17" s="707" t="s">
        <v>65</v>
      </c>
      <c r="F17" s="706"/>
      <c r="G17" s="40">
        <v>1000</v>
      </c>
    </row>
    <row r="18" spans="1:7" ht="15.75">
      <c r="A18" s="703"/>
      <c r="B18" s="705"/>
      <c r="C18" s="705"/>
      <c r="D18" s="705"/>
      <c r="E18" s="707"/>
      <c r="F18" s="706"/>
      <c r="G18" s="40"/>
    </row>
    <row r="19" spans="1:7" s="58" customFormat="1" ht="16.5" thickBot="1">
      <c r="A19" s="240">
        <v>1</v>
      </c>
      <c r="B19" s="175">
        <v>2</v>
      </c>
      <c r="C19" s="175">
        <v>3</v>
      </c>
      <c r="D19" s="175">
        <v>4</v>
      </c>
      <c r="E19" s="241">
        <v>5</v>
      </c>
      <c r="F19" s="523"/>
      <c r="G19" s="57"/>
    </row>
    <row r="20" spans="1:7" s="58" customFormat="1" ht="15.75">
      <c r="A20" s="142" t="s">
        <v>44</v>
      </c>
      <c r="B20" s="177" t="s">
        <v>66</v>
      </c>
      <c r="C20" s="537">
        <v>6.6088000000000005</v>
      </c>
      <c r="D20" s="537">
        <v>7.1088000000000005</v>
      </c>
      <c r="E20" s="538">
        <v>7.6088000000000005</v>
      </c>
      <c r="F20" s="524"/>
      <c r="G20" s="57"/>
    </row>
    <row r="21" spans="1:7" s="58" customFormat="1" ht="15.75">
      <c r="A21" s="67"/>
      <c r="B21" s="171" t="s">
        <v>75</v>
      </c>
      <c r="C21" s="539">
        <v>0</v>
      </c>
      <c r="D21" s="539">
        <v>0</v>
      </c>
      <c r="E21" s="540">
        <v>0</v>
      </c>
      <c r="F21" s="524"/>
      <c r="G21" s="57"/>
    </row>
    <row r="22" spans="1:7" s="58" customFormat="1" ht="31.5">
      <c r="A22" s="67" t="s">
        <v>3</v>
      </c>
      <c r="B22" s="171" t="s">
        <v>347</v>
      </c>
      <c r="C22" s="539">
        <v>6.6088000000000005</v>
      </c>
      <c r="D22" s="539">
        <v>7.1088000000000005</v>
      </c>
      <c r="E22" s="540">
        <v>7.6088000000000005</v>
      </c>
      <c r="F22" s="524"/>
      <c r="G22" s="57"/>
    </row>
    <row r="23" spans="1:7" s="58" customFormat="1" ht="16.5" thickBot="1">
      <c r="A23" s="71" t="s">
        <v>4</v>
      </c>
      <c r="B23" s="178" t="s">
        <v>264</v>
      </c>
      <c r="C23" s="541">
        <v>0</v>
      </c>
      <c r="D23" s="541">
        <v>0</v>
      </c>
      <c r="E23" s="542">
        <v>0</v>
      </c>
      <c r="F23" s="524"/>
      <c r="G23" s="57"/>
    </row>
    <row r="24" spans="1:7" s="58" customFormat="1" ht="15.75">
      <c r="A24" s="142" t="s">
        <v>37</v>
      </c>
      <c r="B24" s="177" t="s">
        <v>240</v>
      </c>
      <c r="C24" s="537">
        <v>11.8216</v>
      </c>
      <c r="D24" s="537">
        <v>11.8428818</v>
      </c>
      <c r="E24" s="538">
        <v>11.865110163599999</v>
      </c>
      <c r="F24" s="524"/>
      <c r="G24" s="57"/>
    </row>
    <row r="25" spans="1:7" s="58" customFormat="1" ht="15.75">
      <c r="A25" s="63" t="s">
        <v>2</v>
      </c>
      <c r="B25" s="169" t="s">
        <v>67</v>
      </c>
      <c r="C25" s="539">
        <v>2.8232999999999997</v>
      </c>
      <c r="D25" s="539">
        <v>2.8289465999999996</v>
      </c>
      <c r="E25" s="543">
        <v>2.8346044932</v>
      </c>
      <c r="F25" s="524"/>
      <c r="G25" s="57"/>
    </row>
    <row r="26" spans="1:7" s="58" customFormat="1" ht="15.75">
      <c r="A26" s="67"/>
      <c r="B26" s="171" t="s">
        <v>75</v>
      </c>
      <c r="C26" s="544">
        <v>0</v>
      </c>
      <c r="D26" s="544">
        <v>0</v>
      </c>
      <c r="E26" s="543">
        <v>0</v>
      </c>
      <c r="F26" s="524"/>
      <c r="G26" s="57"/>
    </row>
    <row r="27" spans="1:7" s="58" customFormat="1" ht="15.75">
      <c r="A27" s="67" t="s">
        <v>3</v>
      </c>
      <c r="B27" s="171" t="s">
        <v>261</v>
      </c>
      <c r="C27" s="544">
        <v>0.09</v>
      </c>
      <c r="D27" s="544">
        <v>0.09018000000000001</v>
      </c>
      <c r="E27" s="543">
        <v>0.09036036</v>
      </c>
      <c r="F27" s="524"/>
      <c r="G27" s="57"/>
    </row>
    <row r="28" spans="1:7" s="58" customFormat="1" ht="15.75">
      <c r="A28" s="67" t="s">
        <v>4</v>
      </c>
      <c r="B28" s="171" t="s">
        <v>262</v>
      </c>
      <c r="C28" s="544">
        <v>0.2371</v>
      </c>
      <c r="D28" s="544">
        <v>0.23757419999999999</v>
      </c>
      <c r="E28" s="543">
        <v>0.23804934839999997</v>
      </c>
      <c r="F28" s="525"/>
      <c r="G28" s="57"/>
    </row>
    <row r="29" spans="1:7" s="58" customFormat="1" ht="15.75">
      <c r="A29" s="67" t="s">
        <v>15</v>
      </c>
      <c r="B29" s="171" t="s">
        <v>263</v>
      </c>
      <c r="C29" s="544">
        <v>2.4962</v>
      </c>
      <c r="D29" s="544">
        <v>2.5011924</v>
      </c>
      <c r="E29" s="543">
        <v>2.5061947848</v>
      </c>
      <c r="F29" s="525"/>
      <c r="G29" s="57"/>
    </row>
    <row r="30" spans="1:7" s="58" customFormat="1" ht="15.75">
      <c r="A30" s="63" t="s">
        <v>5</v>
      </c>
      <c r="B30" s="169" t="s">
        <v>68</v>
      </c>
      <c r="C30" s="539">
        <v>6.146199999999999</v>
      </c>
      <c r="D30" s="544">
        <v>6.1584924</v>
      </c>
      <c r="E30" s="543">
        <v>6.1708093848</v>
      </c>
      <c r="F30" s="524"/>
      <c r="G30" s="57"/>
    </row>
    <row r="31" spans="1:7" s="58" customFormat="1" ht="15.75">
      <c r="A31" s="63" t="s">
        <v>69</v>
      </c>
      <c r="B31" s="169" t="s">
        <v>70</v>
      </c>
      <c r="C31" s="539">
        <v>0.1807</v>
      </c>
      <c r="D31" s="544">
        <v>0.1787</v>
      </c>
      <c r="E31" s="543">
        <v>0.1776</v>
      </c>
      <c r="F31" s="524"/>
      <c r="G31" s="57"/>
    </row>
    <row r="32" spans="1:7" s="58" customFormat="1" ht="15.75">
      <c r="A32" s="63" t="s">
        <v>71</v>
      </c>
      <c r="B32" s="169" t="s">
        <v>80</v>
      </c>
      <c r="C32" s="539">
        <v>0</v>
      </c>
      <c r="D32" s="544">
        <v>0</v>
      </c>
      <c r="E32" s="543">
        <v>0</v>
      </c>
      <c r="F32" s="524"/>
      <c r="G32" s="57"/>
    </row>
    <row r="33" spans="1:7" s="58" customFormat="1" ht="15.75">
      <c r="A33" s="63" t="s">
        <v>79</v>
      </c>
      <c r="B33" s="169" t="s">
        <v>72</v>
      </c>
      <c r="C33" s="539">
        <v>2.6713999999999998</v>
      </c>
      <c r="D33" s="544">
        <v>2.6767427999999995</v>
      </c>
      <c r="E33" s="543">
        <v>2.6820962855999997</v>
      </c>
      <c r="F33" s="524"/>
      <c r="G33" s="57"/>
    </row>
    <row r="34" spans="1:7" s="58" customFormat="1" ht="15.75">
      <c r="A34" s="67"/>
      <c r="B34" s="171" t="s">
        <v>75</v>
      </c>
      <c r="C34" s="544">
        <v>0</v>
      </c>
      <c r="D34" s="544">
        <v>0</v>
      </c>
      <c r="E34" s="543">
        <v>0</v>
      </c>
      <c r="F34" s="524"/>
      <c r="G34" s="57"/>
    </row>
    <row r="35" spans="1:7" s="58" customFormat="1" ht="15.75">
      <c r="A35" s="67" t="s">
        <v>13</v>
      </c>
      <c r="B35" s="171" t="s">
        <v>74</v>
      </c>
      <c r="C35" s="544">
        <v>0.3876</v>
      </c>
      <c r="D35" s="544">
        <v>0.38837520000000003</v>
      </c>
      <c r="E35" s="543">
        <v>0.38915195040000006</v>
      </c>
      <c r="F35" s="525"/>
      <c r="G35" s="57"/>
    </row>
    <row r="36" spans="1:7" s="58" customFormat="1" ht="15.75">
      <c r="A36" s="67" t="s">
        <v>81</v>
      </c>
      <c r="B36" s="171" t="s">
        <v>241</v>
      </c>
      <c r="C36" s="544">
        <v>1.1328</v>
      </c>
      <c r="D36" s="544">
        <v>1.1350656</v>
      </c>
      <c r="E36" s="543">
        <v>1.1373357311999999</v>
      </c>
      <c r="F36" s="525"/>
      <c r="G36" s="57"/>
    </row>
    <row r="37" spans="1:7" s="58" customFormat="1" ht="16.5" thickBot="1">
      <c r="A37" s="71" t="s">
        <v>198</v>
      </c>
      <c r="B37" s="178" t="s">
        <v>242</v>
      </c>
      <c r="C37" s="545">
        <v>0</v>
      </c>
      <c r="D37" s="545">
        <v>0</v>
      </c>
      <c r="E37" s="546">
        <v>0</v>
      </c>
      <c r="F37" s="525"/>
      <c r="G37" s="57"/>
    </row>
    <row r="38" spans="1:7" s="58" customFormat="1" ht="16.5" thickBot="1">
      <c r="A38" s="167" t="s">
        <v>38</v>
      </c>
      <c r="B38" s="188" t="s">
        <v>243</v>
      </c>
      <c r="C38" s="547">
        <v>-5.2128000000000005</v>
      </c>
      <c r="D38" s="547">
        <v>-4.734081800000001</v>
      </c>
      <c r="E38" s="547">
        <v>-4.2563101635999985</v>
      </c>
      <c r="F38" s="524"/>
      <c r="G38" s="57"/>
    </row>
    <row r="39" spans="1:7" s="58" customFormat="1" ht="15.75">
      <c r="A39" s="142" t="s">
        <v>82</v>
      </c>
      <c r="B39" s="177" t="s">
        <v>83</v>
      </c>
      <c r="C39" s="537">
        <v>0</v>
      </c>
      <c r="D39" s="537">
        <v>0</v>
      </c>
      <c r="E39" s="538">
        <v>0</v>
      </c>
      <c r="F39" s="524"/>
      <c r="G39" s="57"/>
    </row>
    <row r="40" spans="1:7" s="58" customFormat="1" ht="15.75">
      <c r="A40" s="67" t="s">
        <v>2</v>
      </c>
      <c r="B40" s="171" t="s">
        <v>84</v>
      </c>
      <c r="C40" s="544">
        <v>0</v>
      </c>
      <c r="D40" s="544">
        <v>0</v>
      </c>
      <c r="E40" s="548">
        <v>0</v>
      </c>
      <c r="F40" s="525"/>
      <c r="G40" s="57"/>
    </row>
    <row r="41" spans="1:7" s="58" customFormat="1" ht="15.75">
      <c r="A41" s="67"/>
      <c r="B41" s="171" t="s">
        <v>73</v>
      </c>
      <c r="C41" s="544">
        <v>0</v>
      </c>
      <c r="D41" s="544">
        <v>0</v>
      </c>
      <c r="E41" s="548">
        <v>0</v>
      </c>
      <c r="F41" s="525"/>
      <c r="G41" s="57"/>
    </row>
    <row r="42" spans="1:7" s="58" customFormat="1" ht="31.5">
      <c r="A42" s="67" t="s">
        <v>3</v>
      </c>
      <c r="B42" s="171" t="s">
        <v>247</v>
      </c>
      <c r="C42" s="544">
        <v>0</v>
      </c>
      <c r="D42" s="544">
        <v>0</v>
      </c>
      <c r="E42" s="548">
        <v>0</v>
      </c>
      <c r="F42" s="525"/>
      <c r="G42" s="57"/>
    </row>
    <row r="43" spans="1:7" s="58" customFormat="1" ht="15.75">
      <c r="A43" s="67" t="s">
        <v>4</v>
      </c>
      <c r="B43" s="174" t="s">
        <v>248</v>
      </c>
      <c r="C43" s="544">
        <v>0</v>
      </c>
      <c r="D43" s="544">
        <v>0</v>
      </c>
      <c r="E43" s="548">
        <v>0</v>
      </c>
      <c r="F43" s="525"/>
      <c r="G43" s="57"/>
    </row>
    <row r="44" spans="1:7" s="58" customFormat="1" ht="15.75">
      <c r="A44" s="67" t="s">
        <v>5</v>
      </c>
      <c r="B44" s="171" t="s">
        <v>85</v>
      </c>
      <c r="C44" s="544">
        <v>0</v>
      </c>
      <c r="D44" s="544">
        <v>0</v>
      </c>
      <c r="E44" s="548">
        <v>0</v>
      </c>
      <c r="F44" s="525"/>
      <c r="G44" s="57"/>
    </row>
    <row r="45" spans="1:7" s="58" customFormat="1" ht="15.75">
      <c r="A45" s="67"/>
      <c r="B45" s="171" t="s">
        <v>73</v>
      </c>
      <c r="C45" s="544">
        <v>0</v>
      </c>
      <c r="D45" s="544">
        <v>0</v>
      </c>
      <c r="E45" s="548">
        <v>0</v>
      </c>
      <c r="F45" s="525"/>
      <c r="G45" s="57"/>
    </row>
    <row r="46" spans="1:7" s="58" customFormat="1" ht="16.5" thickBot="1">
      <c r="A46" s="71" t="s">
        <v>6</v>
      </c>
      <c r="B46" s="178" t="s">
        <v>249</v>
      </c>
      <c r="C46" s="545">
        <v>0</v>
      </c>
      <c r="D46" s="545">
        <v>0</v>
      </c>
      <c r="E46" s="549">
        <v>0</v>
      </c>
      <c r="F46" s="525"/>
      <c r="G46" s="57"/>
    </row>
    <row r="47" spans="1:7" s="58" customFormat="1" ht="16.5" thickBot="1">
      <c r="A47" s="141" t="s">
        <v>86</v>
      </c>
      <c r="B47" s="179" t="s">
        <v>87</v>
      </c>
      <c r="C47" s="550">
        <v>-5.2128000000000005</v>
      </c>
      <c r="D47" s="550">
        <v>-4.734081800000001</v>
      </c>
      <c r="E47" s="551">
        <v>-4.2563101635999985</v>
      </c>
      <c r="F47" s="524"/>
      <c r="G47" s="57"/>
    </row>
    <row r="48" spans="1:7" s="58" customFormat="1" ht="16.5" thickBot="1">
      <c r="A48" s="141" t="s">
        <v>88</v>
      </c>
      <c r="B48" s="179" t="s">
        <v>89</v>
      </c>
      <c r="C48" s="583">
        <v>0</v>
      </c>
      <c r="D48" s="550">
        <v>0</v>
      </c>
      <c r="E48" s="551">
        <v>0</v>
      </c>
      <c r="F48" s="526"/>
      <c r="G48" s="57"/>
    </row>
    <row r="49" spans="1:7" s="58" customFormat="1" ht="16.5" thickBot="1">
      <c r="A49" s="141" t="s">
        <v>90</v>
      </c>
      <c r="B49" s="179" t="s">
        <v>91</v>
      </c>
      <c r="C49" s="550">
        <v>0</v>
      </c>
      <c r="D49" s="550">
        <v>0</v>
      </c>
      <c r="E49" s="551">
        <v>0</v>
      </c>
      <c r="F49" s="526"/>
      <c r="G49" s="57"/>
    </row>
    <row r="50" spans="1:7" s="58" customFormat="1" ht="15.75">
      <c r="A50" s="142" t="s">
        <v>92</v>
      </c>
      <c r="B50" s="177" t="s">
        <v>259</v>
      </c>
      <c r="C50" s="537">
        <v>0</v>
      </c>
      <c r="D50" s="537">
        <v>0</v>
      </c>
      <c r="E50" s="538">
        <v>0</v>
      </c>
      <c r="F50" s="526"/>
      <c r="G50" s="57"/>
    </row>
    <row r="51" spans="1:7" s="58" customFormat="1" ht="15.75">
      <c r="A51" s="67"/>
      <c r="B51" s="171" t="s">
        <v>75</v>
      </c>
      <c r="C51" s="544">
        <v>0</v>
      </c>
      <c r="D51" s="544">
        <v>0</v>
      </c>
      <c r="E51" s="548">
        <v>0</v>
      </c>
      <c r="F51" s="527"/>
      <c r="G51" s="57"/>
    </row>
    <row r="52" spans="1:7" s="58" customFormat="1" ht="15.75">
      <c r="A52" s="67" t="s">
        <v>2</v>
      </c>
      <c r="B52" s="171" t="s">
        <v>250</v>
      </c>
      <c r="C52" s="544">
        <v>0</v>
      </c>
      <c r="D52" s="544">
        <v>0</v>
      </c>
      <c r="E52" s="548">
        <v>0</v>
      </c>
      <c r="F52" s="527"/>
      <c r="G52" s="57"/>
    </row>
    <row r="53" spans="1:6" s="58" customFormat="1" ht="15.75">
      <c r="A53" s="173" t="s">
        <v>5</v>
      </c>
      <c r="B53" s="171" t="s">
        <v>251</v>
      </c>
      <c r="C53" s="544">
        <v>0</v>
      </c>
      <c r="D53" s="544">
        <v>0</v>
      </c>
      <c r="E53" s="548">
        <v>0</v>
      </c>
      <c r="F53" s="527"/>
    </row>
    <row r="54" spans="1:6" s="58" customFormat="1" ht="15.75">
      <c r="A54" s="67" t="s">
        <v>69</v>
      </c>
      <c r="B54" s="171" t="s">
        <v>252</v>
      </c>
      <c r="C54" s="544">
        <v>0</v>
      </c>
      <c r="D54" s="544">
        <v>0</v>
      </c>
      <c r="E54" s="548">
        <v>0</v>
      </c>
      <c r="F54" s="527"/>
    </row>
    <row r="55" spans="1:6" s="58" customFormat="1" ht="16.5" thickBot="1">
      <c r="A55" s="71" t="s">
        <v>71</v>
      </c>
      <c r="B55" s="178" t="s">
        <v>253</v>
      </c>
      <c r="C55" s="541">
        <v>0</v>
      </c>
      <c r="D55" s="541">
        <v>0</v>
      </c>
      <c r="E55" s="542">
        <v>0</v>
      </c>
      <c r="F55" s="526"/>
    </row>
    <row r="56" spans="1:7" s="58" customFormat="1" ht="15.75">
      <c r="A56" s="142" t="s">
        <v>143</v>
      </c>
      <c r="B56" s="177" t="s">
        <v>257</v>
      </c>
      <c r="C56" s="537">
        <v>0</v>
      </c>
      <c r="D56" s="537">
        <v>0</v>
      </c>
      <c r="E56" s="538">
        <v>0</v>
      </c>
      <c r="F56" s="526"/>
      <c r="G56" s="57"/>
    </row>
    <row r="57" spans="1:7" s="97" customFormat="1" ht="15.75">
      <c r="A57" s="67" t="s">
        <v>2</v>
      </c>
      <c r="B57" s="170" t="s">
        <v>235</v>
      </c>
      <c r="C57" s="544">
        <v>0</v>
      </c>
      <c r="D57" s="544">
        <v>0</v>
      </c>
      <c r="E57" s="548">
        <v>0</v>
      </c>
      <c r="F57" s="527"/>
      <c r="G57" s="168"/>
    </row>
    <row r="58" spans="1:7" s="97" customFormat="1" ht="15.75">
      <c r="A58" s="67" t="s">
        <v>5</v>
      </c>
      <c r="B58" s="171" t="s">
        <v>236</v>
      </c>
      <c r="C58" s="544">
        <v>0</v>
      </c>
      <c r="D58" s="544">
        <v>0</v>
      </c>
      <c r="E58" s="548">
        <v>0</v>
      </c>
      <c r="F58" s="527"/>
      <c r="G58" s="168"/>
    </row>
    <row r="59" spans="1:7" s="97" customFormat="1" ht="16.5" thickBot="1">
      <c r="A59" s="71"/>
      <c r="B59" s="178" t="s">
        <v>237</v>
      </c>
      <c r="C59" s="545">
        <v>0</v>
      </c>
      <c r="D59" s="545">
        <v>0</v>
      </c>
      <c r="E59" s="549">
        <v>0</v>
      </c>
      <c r="F59" s="527"/>
      <c r="G59" s="168"/>
    </row>
    <row r="60" spans="1:7" s="58" customFormat="1" ht="15.75">
      <c r="A60" s="142" t="s">
        <v>97</v>
      </c>
      <c r="B60" s="177" t="s">
        <v>258</v>
      </c>
      <c r="C60" s="537">
        <v>0</v>
      </c>
      <c r="D60" s="537">
        <v>0</v>
      </c>
      <c r="E60" s="538">
        <v>0</v>
      </c>
      <c r="F60" s="526"/>
      <c r="G60" s="57"/>
    </row>
    <row r="61" spans="1:7" s="97" customFormat="1" ht="15.75">
      <c r="A61" s="67" t="s">
        <v>2</v>
      </c>
      <c r="B61" s="170" t="s">
        <v>238</v>
      </c>
      <c r="C61" s="544">
        <v>0</v>
      </c>
      <c r="D61" s="544">
        <v>0</v>
      </c>
      <c r="E61" s="548">
        <v>0</v>
      </c>
      <c r="F61" s="527"/>
      <c r="G61" s="168"/>
    </row>
    <row r="62" spans="1:7" s="97" customFormat="1" ht="15.75">
      <c r="A62" s="67" t="s">
        <v>5</v>
      </c>
      <c r="B62" s="171" t="s">
        <v>239</v>
      </c>
      <c r="C62" s="544">
        <v>0</v>
      </c>
      <c r="D62" s="544">
        <v>0</v>
      </c>
      <c r="E62" s="548">
        <v>0</v>
      </c>
      <c r="F62" s="527"/>
      <c r="G62" s="168"/>
    </row>
    <row r="63" spans="1:7" s="97" customFormat="1" ht="16.5" thickBot="1">
      <c r="A63" s="71"/>
      <c r="B63" s="178" t="s">
        <v>237</v>
      </c>
      <c r="C63" s="545">
        <v>0</v>
      </c>
      <c r="D63" s="545">
        <v>0</v>
      </c>
      <c r="E63" s="549">
        <v>0</v>
      </c>
      <c r="F63" s="527"/>
      <c r="G63" s="168"/>
    </row>
    <row r="64" spans="1:6" s="58" customFormat="1" ht="15.75">
      <c r="A64" s="142" t="s">
        <v>100</v>
      </c>
      <c r="B64" s="177" t="s">
        <v>98</v>
      </c>
      <c r="C64" s="537">
        <v>0</v>
      </c>
      <c r="D64" s="537">
        <v>0</v>
      </c>
      <c r="E64" s="538">
        <v>0</v>
      </c>
      <c r="F64" s="526"/>
    </row>
    <row r="65" spans="1:6" s="58" customFormat="1" ht="15.75">
      <c r="A65" s="63"/>
      <c r="B65" s="171" t="s">
        <v>99</v>
      </c>
      <c r="C65" s="544">
        <v>0</v>
      </c>
      <c r="D65" s="544">
        <v>0</v>
      </c>
      <c r="E65" s="548">
        <v>0</v>
      </c>
      <c r="F65" s="527"/>
    </row>
    <row r="66" spans="1:6" s="58" customFormat="1" ht="15.75">
      <c r="A66" s="67" t="s">
        <v>2</v>
      </c>
      <c r="B66" s="171" t="s">
        <v>254</v>
      </c>
      <c r="C66" s="544">
        <v>0</v>
      </c>
      <c r="D66" s="544">
        <v>0</v>
      </c>
      <c r="E66" s="548">
        <v>0</v>
      </c>
      <c r="F66" s="527"/>
    </row>
    <row r="67" spans="1:6" s="58" customFormat="1" ht="15.75">
      <c r="A67" s="67" t="s">
        <v>3</v>
      </c>
      <c r="B67" s="171" t="s">
        <v>107</v>
      </c>
      <c r="C67" s="539">
        <v>0</v>
      </c>
      <c r="D67" s="539">
        <v>0</v>
      </c>
      <c r="E67" s="540">
        <v>0</v>
      </c>
      <c r="F67" s="526"/>
    </row>
    <row r="68" spans="1:6" s="58" customFormat="1" ht="16.5" thickBot="1">
      <c r="A68" s="71" t="s">
        <v>5</v>
      </c>
      <c r="B68" s="178" t="s">
        <v>255</v>
      </c>
      <c r="C68" s="541">
        <v>0</v>
      </c>
      <c r="D68" s="541">
        <v>0</v>
      </c>
      <c r="E68" s="542">
        <v>0</v>
      </c>
      <c r="F68" s="526"/>
    </row>
    <row r="69" spans="1:6" s="58" customFormat="1" ht="15.75">
      <c r="A69" s="142" t="s">
        <v>102</v>
      </c>
      <c r="B69" s="177" t="s">
        <v>101</v>
      </c>
      <c r="C69" s="584">
        <v>0</v>
      </c>
      <c r="D69" s="584">
        <v>0</v>
      </c>
      <c r="E69" s="585">
        <v>0</v>
      </c>
      <c r="F69" s="527"/>
    </row>
    <row r="70" spans="1:6" s="58" customFormat="1" ht="15.75">
      <c r="A70" s="63"/>
      <c r="B70" s="171" t="s">
        <v>146</v>
      </c>
      <c r="C70" s="544">
        <v>0</v>
      </c>
      <c r="D70" s="544">
        <v>0</v>
      </c>
      <c r="E70" s="548">
        <v>0</v>
      </c>
      <c r="F70" s="527"/>
    </row>
    <row r="71" spans="1:6" s="58" customFormat="1" ht="15.75">
      <c r="A71" s="67" t="s">
        <v>2</v>
      </c>
      <c r="B71" s="171" t="s">
        <v>256</v>
      </c>
      <c r="C71" s="539">
        <v>0</v>
      </c>
      <c r="D71" s="539">
        <v>0</v>
      </c>
      <c r="E71" s="540">
        <v>0</v>
      </c>
      <c r="F71" s="526"/>
    </row>
    <row r="72" spans="1:6" s="58" customFormat="1" ht="15.75">
      <c r="A72" s="67" t="s">
        <v>3</v>
      </c>
      <c r="B72" s="171" t="s">
        <v>107</v>
      </c>
      <c r="C72" s="539">
        <v>0</v>
      </c>
      <c r="D72" s="539">
        <v>0</v>
      </c>
      <c r="E72" s="540">
        <v>0</v>
      </c>
      <c r="F72" s="526"/>
    </row>
    <row r="73" spans="1:6" s="58" customFormat="1" ht="16.5" thickBot="1">
      <c r="A73" s="71" t="s">
        <v>5</v>
      </c>
      <c r="B73" s="178" t="s">
        <v>255</v>
      </c>
      <c r="C73" s="541">
        <v>0</v>
      </c>
      <c r="D73" s="541">
        <v>0</v>
      </c>
      <c r="E73" s="542">
        <v>0</v>
      </c>
      <c r="F73" s="526"/>
    </row>
    <row r="74" spans="1:6" s="58" customFormat="1" ht="16.5" thickBot="1">
      <c r="A74" s="166" t="s">
        <v>103</v>
      </c>
      <c r="B74" s="187" t="s">
        <v>145</v>
      </c>
      <c r="C74" s="586">
        <v>0</v>
      </c>
      <c r="D74" s="586">
        <v>0</v>
      </c>
      <c r="E74" s="587">
        <v>0</v>
      </c>
      <c r="F74" s="526"/>
    </row>
    <row r="75" spans="1:6" s="58" customFormat="1" ht="15.75">
      <c r="A75" s="142" t="s">
        <v>104</v>
      </c>
      <c r="B75" s="177" t="s">
        <v>265</v>
      </c>
      <c r="C75" s="537">
        <v>0</v>
      </c>
      <c r="D75" s="537">
        <v>0</v>
      </c>
      <c r="E75" s="538">
        <v>0</v>
      </c>
      <c r="F75" s="526"/>
    </row>
    <row r="76" spans="1:6" s="58" customFormat="1" ht="15.75">
      <c r="A76" s="67" t="s">
        <v>2</v>
      </c>
      <c r="B76" s="171" t="s">
        <v>266</v>
      </c>
      <c r="C76" s="544">
        <v>0</v>
      </c>
      <c r="D76" s="544">
        <v>0</v>
      </c>
      <c r="E76" s="548">
        <v>0</v>
      </c>
      <c r="F76" s="527"/>
    </row>
    <row r="77" spans="1:6" s="58" customFormat="1" ht="16.5" thickBot="1">
      <c r="A77" s="71" t="s">
        <v>5</v>
      </c>
      <c r="B77" s="178" t="s">
        <v>267</v>
      </c>
      <c r="C77" s="545">
        <v>0</v>
      </c>
      <c r="D77" s="545">
        <v>0</v>
      </c>
      <c r="E77" s="549">
        <v>0</v>
      </c>
      <c r="F77" s="527"/>
    </row>
    <row r="78" spans="1:6" s="58" customFormat="1" ht="16.5" thickBot="1">
      <c r="A78" s="141" t="s">
        <v>244</v>
      </c>
      <c r="B78" s="179" t="s">
        <v>270</v>
      </c>
      <c r="C78" s="588">
        <v>0</v>
      </c>
      <c r="D78" s="588">
        <v>0</v>
      </c>
      <c r="E78" s="589">
        <v>0</v>
      </c>
      <c r="F78" s="527"/>
    </row>
    <row r="79" spans="1:6" s="58" customFormat="1" ht="15.75">
      <c r="A79" s="143" t="s">
        <v>245</v>
      </c>
      <c r="B79" s="176" t="s">
        <v>144</v>
      </c>
      <c r="C79" s="590">
        <v>0</v>
      </c>
      <c r="D79" s="590">
        <v>0</v>
      </c>
      <c r="E79" s="543">
        <v>0</v>
      </c>
      <c r="F79" s="526"/>
    </row>
    <row r="80" spans="1:6" s="58" customFormat="1" ht="16.5" thickBot="1">
      <c r="A80" s="180"/>
      <c r="B80" s="181" t="s">
        <v>107</v>
      </c>
      <c r="C80" s="591">
        <v>0</v>
      </c>
      <c r="D80" s="591">
        <v>0</v>
      </c>
      <c r="E80" s="592">
        <v>0</v>
      </c>
      <c r="F80" s="526"/>
    </row>
    <row r="81" spans="1:6" s="58" customFormat="1" ht="48" thickBot="1">
      <c r="A81" s="141" t="s">
        <v>245</v>
      </c>
      <c r="B81" s="75" t="s">
        <v>702</v>
      </c>
      <c r="C81" s="588">
        <v>6.6088000000000005</v>
      </c>
      <c r="D81" s="588">
        <v>7.1088000000000005</v>
      </c>
      <c r="E81" s="588">
        <v>7.6088000000000005</v>
      </c>
      <c r="F81" s="528"/>
    </row>
    <row r="82" spans="1:6" s="58" customFormat="1" ht="47.25">
      <c r="A82" s="142" t="s">
        <v>246</v>
      </c>
      <c r="B82" s="117" t="s">
        <v>703</v>
      </c>
      <c r="C82" s="584">
        <v>11.6409</v>
      </c>
      <c r="D82" s="584">
        <v>11.6641818</v>
      </c>
      <c r="E82" s="584">
        <v>11.687510163599999</v>
      </c>
      <c r="F82" s="528"/>
    </row>
    <row r="83" spans="1:6" s="58" customFormat="1" ht="32.25" thickBot="1">
      <c r="A83" s="89"/>
      <c r="B83" s="242" t="s">
        <v>260</v>
      </c>
      <c r="C83" s="541">
        <v>-5.0321</v>
      </c>
      <c r="D83" s="541">
        <v>-4.5553818</v>
      </c>
      <c r="E83" s="542">
        <v>-4.078710163599998</v>
      </c>
      <c r="F83" s="529"/>
    </row>
    <row r="84" spans="1:6" s="58" customFormat="1" ht="16.5" thickBot="1">
      <c r="A84" s="265"/>
      <c r="B84" s="266"/>
      <c r="C84" s="593">
        <v>0</v>
      </c>
      <c r="D84" s="593">
        <v>0</v>
      </c>
      <c r="E84" s="594">
        <v>0</v>
      </c>
      <c r="F84" s="527"/>
    </row>
    <row r="85" spans="1:6" s="58" customFormat="1" ht="15.75">
      <c r="A85" s="269"/>
      <c r="B85" s="177" t="s">
        <v>105</v>
      </c>
      <c r="C85" s="595">
        <v>0</v>
      </c>
      <c r="D85" s="595">
        <v>0</v>
      </c>
      <c r="E85" s="596">
        <v>0</v>
      </c>
      <c r="F85" s="527"/>
    </row>
    <row r="86" spans="1:6" s="58" customFormat="1" ht="15.75">
      <c r="A86" s="67" t="s">
        <v>2</v>
      </c>
      <c r="B86" s="171" t="s">
        <v>106</v>
      </c>
      <c r="C86" s="597">
        <v>0</v>
      </c>
      <c r="D86" s="597">
        <v>0</v>
      </c>
      <c r="E86" s="598">
        <v>0</v>
      </c>
      <c r="F86" s="530"/>
    </row>
    <row r="87" spans="1:6" s="58" customFormat="1" ht="15.75">
      <c r="A87" s="67" t="s">
        <v>5</v>
      </c>
      <c r="B87" s="171" t="s">
        <v>108</v>
      </c>
      <c r="C87" s="597">
        <v>0</v>
      </c>
      <c r="D87" s="597">
        <v>0</v>
      </c>
      <c r="E87" s="598">
        <v>0</v>
      </c>
      <c r="F87" s="530"/>
    </row>
    <row r="88" spans="1:6" s="58" customFormat="1" ht="16.5" thickBot="1">
      <c r="A88" s="71" t="s">
        <v>69</v>
      </c>
      <c r="B88" s="178" t="s">
        <v>338</v>
      </c>
      <c r="C88" s="599">
        <v>0</v>
      </c>
      <c r="D88" s="599">
        <v>0</v>
      </c>
      <c r="E88" s="600">
        <v>0</v>
      </c>
      <c r="F88" s="530"/>
    </row>
    <row r="90" ht="15.75">
      <c r="A90" s="1" t="s">
        <v>109</v>
      </c>
    </row>
  </sheetData>
  <sheetProtection/>
  <mergeCells count="8">
    <mergeCell ref="A6:F6"/>
    <mergeCell ref="E11:F11"/>
    <mergeCell ref="A16:A18"/>
    <mergeCell ref="B16:B18"/>
    <mergeCell ref="C17:C18"/>
    <mergeCell ref="D17:D18"/>
    <mergeCell ref="E17:E18"/>
    <mergeCell ref="F17:F18"/>
  </mergeCells>
  <printOptions/>
  <pageMargins left="0.7" right="0.7" top="0.75" bottom="0.75" header="0.3" footer="0.3"/>
  <pageSetup fitToHeight="3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54"/>
  <sheetViews>
    <sheetView view="pageBreakPreview" zoomScale="80" zoomScaleSheetLayoutView="80" zoomScalePageLayoutView="0" workbookViewId="0" topLeftCell="A13">
      <selection activeCell="E27" sqref="E27"/>
    </sheetView>
  </sheetViews>
  <sheetFormatPr defaultColWidth="9.00390625" defaultRowHeight="15.75"/>
  <cols>
    <col min="1" max="1" width="9.00390625" style="1" customWidth="1"/>
    <col min="2" max="2" width="44.00390625" style="1" bestFit="1" customWidth="1"/>
    <col min="3" max="5" width="9.00390625" style="1" customWidth="1"/>
    <col min="6" max="6" width="0" style="1" hidden="1" customWidth="1"/>
    <col min="7" max="7" width="10.125" style="1" customWidth="1"/>
    <col min="8" max="8" width="9.625" style="1" customWidth="1"/>
    <col min="9" max="16384" width="9.00390625" style="1" customWidth="1"/>
  </cols>
  <sheetData>
    <row r="2" ht="15.75">
      <c r="G2" s="4" t="s">
        <v>561</v>
      </c>
    </row>
    <row r="3" ht="15.75">
      <c r="G3" s="4" t="s">
        <v>297</v>
      </c>
    </row>
    <row r="4" ht="15.75">
      <c r="G4" s="4" t="s">
        <v>319</v>
      </c>
    </row>
    <row r="6" spans="1:7" s="100" customFormat="1" ht="30" customHeight="1">
      <c r="A6" s="701" t="s">
        <v>314</v>
      </c>
      <c r="B6" s="701"/>
      <c r="C6" s="701"/>
      <c r="D6" s="701"/>
      <c r="E6" s="701"/>
      <c r="F6" s="701"/>
      <c r="G6" s="701"/>
    </row>
    <row r="7" spans="1:7" s="100" customFormat="1" ht="30" customHeight="1">
      <c r="A7" s="351"/>
      <c r="B7" s="351"/>
      <c r="C7" s="351"/>
      <c r="D7" s="351"/>
      <c r="E7" s="351"/>
      <c r="F7" s="351"/>
      <c r="G7" s="351"/>
    </row>
    <row r="8" ht="15.75">
      <c r="G8" s="4" t="s">
        <v>298</v>
      </c>
    </row>
    <row r="9" ht="15.75">
      <c r="G9" s="4" t="str">
        <f>'приложение 3.1'!H9</f>
        <v>Генеральный директор ОАО "Протон"</v>
      </c>
    </row>
    <row r="10" ht="15.75">
      <c r="G10" s="4"/>
    </row>
    <row r="11" spans="6:7" ht="21.75" customHeight="1">
      <c r="F11" s="708" t="s">
        <v>747</v>
      </c>
      <c r="G11" s="708"/>
    </row>
    <row r="12" ht="15.75">
      <c r="G12" s="4" t="str">
        <f>'приложение 2.3'!K11</f>
        <v>«03» марта  2014 года</v>
      </c>
    </row>
    <row r="13" ht="15.75">
      <c r="G13" s="4" t="s">
        <v>302</v>
      </c>
    </row>
    <row r="14" ht="16.5" thickBot="1">
      <c r="A14" s="16"/>
    </row>
    <row r="15" spans="1:7" ht="48" customHeight="1" thickBot="1">
      <c r="A15" s="42" t="s">
        <v>16</v>
      </c>
      <c r="B15" s="44" t="s">
        <v>17</v>
      </c>
      <c r="C15" s="43">
        <v>2015</v>
      </c>
      <c r="D15" s="3">
        <v>2016</v>
      </c>
      <c r="E15" s="494">
        <v>2017</v>
      </c>
      <c r="F15" s="46"/>
      <c r="G15" s="42" t="s">
        <v>47</v>
      </c>
    </row>
    <row r="16" spans="1:7" ht="15.75">
      <c r="A16" s="48">
        <v>1</v>
      </c>
      <c r="B16" s="45" t="s">
        <v>27</v>
      </c>
      <c r="C16" s="495">
        <v>0</v>
      </c>
      <c r="D16" s="495">
        <v>0</v>
      </c>
      <c r="E16" s="495">
        <v>0</v>
      </c>
      <c r="F16" s="495"/>
      <c r="G16" s="495">
        <v>0</v>
      </c>
    </row>
    <row r="17" spans="1:7" ht="15.75">
      <c r="A17" s="251" t="s">
        <v>3</v>
      </c>
      <c r="B17" s="45" t="s">
        <v>28</v>
      </c>
      <c r="C17" s="49">
        <f>C18+C19+C20</f>
        <v>0.5505</v>
      </c>
      <c r="D17" s="49">
        <f>D18+D19+D20</f>
        <v>0.6505</v>
      </c>
      <c r="E17" s="49">
        <f>E18+E19+E20</f>
        <v>0.5505</v>
      </c>
      <c r="F17" s="49"/>
      <c r="G17" s="49">
        <f>C17+D17+E17+F17</f>
        <v>1.7515</v>
      </c>
    </row>
    <row r="18" spans="1:7" ht="15.75">
      <c r="A18" s="251" t="s">
        <v>29</v>
      </c>
      <c r="B18" s="45" t="s">
        <v>52</v>
      </c>
      <c r="C18" s="49">
        <v>0.5</v>
      </c>
      <c r="D18" s="49">
        <f>'приложение 1.1'!P18</f>
        <v>0.6</v>
      </c>
      <c r="E18" s="49">
        <f>'приложение 1.1'!Q18</f>
        <v>0.5</v>
      </c>
      <c r="F18" s="49"/>
      <c r="G18" s="49">
        <f>C18+D18+E18+F18</f>
        <v>1.6</v>
      </c>
    </row>
    <row r="19" spans="1:7" ht="15.75">
      <c r="A19" s="251" t="s">
        <v>45</v>
      </c>
      <c r="B19" s="45" t="s">
        <v>53</v>
      </c>
      <c r="C19" s="49">
        <v>0.05</v>
      </c>
      <c r="D19" s="49">
        <v>0.05</v>
      </c>
      <c r="E19" s="49">
        <v>0.05</v>
      </c>
      <c r="F19" s="49"/>
      <c r="G19" s="49">
        <f>C19+D19+E19+F19</f>
        <v>0.15000000000000002</v>
      </c>
    </row>
    <row r="20" spans="1:7" ht="31.5">
      <c r="A20" s="251" t="s">
        <v>49</v>
      </c>
      <c r="B20" s="45" t="s">
        <v>115</v>
      </c>
      <c r="C20" s="49">
        <v>0.0005</v>
      </c>
      <c r="D20" s="49">
        <v>0.0005</v>
      </c>
      <c r="E20" s="49">
        <v>0.0005</v>
      </c>
      <c r="F20" s="49"/>
      <c r="G20" s="49">
        <f>C20+D20+E20+F20</f>
        <v>0.0015</v>
      </c>
    </row>
    <row r="21" spans="1:7" ht="31.5">
      <c r="A21" s="251" t="s">
        <v>50</v>
      </c>
      <c r="B21" s="45" t="s">
        <v>116</v>
      </c>
      <c r="C21" s="49"/>
      <c r="D21" s="49"/>
      <c r="E21" s="49"/>
      <c r="F21" s="49"/>
      <c r="G21" s="49"/>
    </row>
    <row r="22" spans="1:7" ht="31.5">
      <c r="A22" s="251" t="s">
        <v>51</v>
      </c>
      <c r="B22" s="45" t="s">
        <v>117</v>
      </c>
      <c r="C22" s="49"/>
      <c r="D22" s="49"/>
      <c r="E22" s="49"/>
      <c r="F22" s="49"/>
      <c r="G22" s="49"/>
    </row>
    <row r="23" spans="1:7" ht="15.75">
      <c r="A23" s="251" t="s">
        <v>346</v>
      </c>
      <c r="B23" s="45" t="s">
        <v>329</v>
      </c>
      <c r="C23" s="49"/>
      <c r="D23" s="49"/>
      <c r="E23" s="49"/>
      <c r="F23" s="49"/>
      <c r="G23" s="49"/>
    </row>
    <row r="24" spans="1:7" ht="15.75">
      <c r="A24" s="251" t="s">
        <v>4</v>
      </c>
      <c r="B24" s="45" t="s">
        <v>30</v>
      </c>
      <c r="C24" s="496">
        <f>C25</f>
        <v>0.1807</v>
      </c>
      <c r="D24" s="496">
        <f>'приложение 4.1'!D31/1000</f>
        <v>0.1787</v>
      </c>
      <c r="E24" s="496">
        <f>'приложение 4.1'!E31/1000</f>
        <v>0.1776</v>
      </c>
      <c r="F24" s="496"/>
      <c r="G24" s="496">
        <f>C24+D24+E24+F24</f>
        <v>0.537</v>
      </c>
    </row>
    <row r="25" spans="1:7" ht="15.75">
      <c r="A25" s="251" t="s">
        <v>330</v>
      </c>
      <c r="B25" s="45" t="s">
        <v>333</v>
      </c>
      <c r="C25" s="496">
        <f>'приложение 4.1'!C31/1000</f>
        <v>0.1807</v>
      </c>
      <c r="D25" s="496">
        <f>D24</f>
        <v>0.1787</v>
      </c>
      <c r="E25" s="496">
        <f>E24</f>
        <v>0.1776</v>
      </c>
      <c r="F25" s="496"/>
      <c r="G25" s="496">
        <f>C25+D25+E25+F25</f>
        <v>0.537</v>
      </c>
    </row>
    <row r="26" spans="1:7" ht="15.75">
      <c r="A26" s="251" t="s">
        <v>331</v>
      </c>
      <c r="B26" s="45" t="s">
        <v>334</v>
      </c>
      <c r="C26" s="49"/>
      <c r="D26" s="49"/>
      <c r="E26" s="49"/>
      <c r="F26" s="49"/>
      <c r="G26" s="49"/>
    </row>
    <row r="27" spans="1:7" ht="15.75">
      <c r="A27" s="251" t="s">
        <v>332</v>
      </c>
      <c r="B27" s="45" t="s">
        <v>335</v>
      </c>
      <c r="C27" s="49"/>
      <c r="D27" s="49"/>
      <c r="E27" s="49"/>
      <c r="F27" s="49"/>
      <c r="G27" s="49"/>
    </row>
    <row r="28" spans="1:7" ht="15.75">
      <c r="A28" s="251" t="s">
        <v>15</v>
      </c>
      <c r="B28" s="45" t="s">
        <v>31</v>
      </c>
      <c r="C28" s="49"/>
      <c r="D28" s="49"/>
      <c r="E28" s="49"/>
      <c r="F28" s="49"/>
      <c r="G28" s="49"/>
    </row>
    <row r="29" spans="1:7" ht="15.75">
      <c r="A29" s="251" t="s">
        <v>32</v>
      </c>
      <c r="B29" s="45" t="s">
        <v>33</v>
      </c>
      <c r="C29" s="49"/>
      <c r="D29" s="49"/>
      <c r="E29" s="49"/>
      <c r="F29" s="49"/>
      <c r="G29" s="49"/>
    </row>
    <row r="30" spans="1:7" ht="15.75">
      <c r="A30" s="251" t="s">
        <v>34</v>
      </c>
      <c r="B30" s="45" t="s">
        <v>118</v>
      </c>
      <c r="C30" s="49"/>
      <c r="D30" s="49"/>
      <c r="E30" s="49"/>
      <c r="F30" s="49"/>
      <c r="G30" s="49"/>
    </row>
    <row r="31" spans="1:7" ht="15.75">
      <c r="A31" s="251" t="s">
        <v>215</v>
      </c>
      <c r="B31" s="45" t="s">
        <v>342</v>
      </c>
      <c r="C31" s="49"/>
      <c r="D31" s="49"/>
      <c r="E31" s="49"/>
      <c r="F31" s="49"/>
      <c r="G31" s="49"/>
    </row>
    <row r="32" spans="1:7" ht="15.75">
      <c r="A32" s="251" t="s">
        <v>5</v>
      </c>
      <c r="B32" s="45" t="s">
        <v>119</v>
      </c>
      <c r="C32" s="49"/>
      <c r="D32" s="49"/>
      <c r="E32" s="49"/>
      <c r="F32" s="49"/>
      <c r="G32" s="49"/>
    </row>
    <row r="33" spans="1:7" ht="15.75">
      <c r="A33" s="251" t="s">
        <v>6</v>
      </c>
      <c r="B33" s="45" t="s">
        <v>124</v>
      </c>
      <c r="C33" s="49"/>
      <c r="D33" s="49"/>
      <c r="E33" s="49"/>
      <c r="F33" s="49"/>
      <c r="G33" s="49"/>
    </row>
    <row r="34" spans="1:7" ht="15.75">
      <c r="A34" s="251" t="s">
        <v>7</v>
      </c>
      <c r="B34" s="45" t="s">
        <v>120</v>
      </c>
      <c r="C34" s="49"/>
      <c r="D34" s="49"/>
      <c r="E34" s="49"/>
      <c r="F34" s="49"/>
      <c r="G34" s="49"/>
    </row>
    <row r="35" spans="1:7" ht="15.75">
      <c r="A35" s="252" t="s">
        <v>8</v>
      </c>
      <c r="B35" s="45" t="s">
        <v>121</v>
      </c>
      <c r="C35" s="49"/>
      <c r="D35" s="49"/>
      <c r="E35" s="49"/>
      <c r="F35" s="49"/>
      <c r="G35" s="49"/>
    </row>
    <row r="36" spans="1:7" ht="15.75">
      <c r="A36" s="252" t="s">
        <v>9</v>
      </c>
      <c r="B36" s="45" t="s">
        <v>35</v>
      </c>
      <c r="C36" s="49"/>
      <c r="D36" s="49"/>
      <c r="E36" s="49"/>
      <c r="F36" s="49"/>
      <c r="G36" s="49"/>
    </row>
    <row r="37" spans="1:7" ht="15.75">
      <c r="A37" s="251" t="s">
        <v>55</v>
      </c>
      <c r="B37" s="45" t="s">
        <v>48</v>
      </c>
      <c r="C37" s="49"/>
      <c r="D37" s="49"/>
      <c r="E37" s="49"/>
      <c r="F37" s="49"/>
      <c r="G37" s="49"/>
    </row>
    <row r="38" spans="1:7" ht="15.75">
      <c r="A38" s="253" t="s">
        <v>110</v>
      </c>
      <c r="B38" s="243" t="s">
        <v>337</v>
      </c>
      <c r="C38" s="244"/>
      <c r="D38" s="244"/>
      <c r="E38" s="49"/>
      <c r="F38" s="244"/>
      <c r="G38" s="244"/>
    </row>
    <row r="39" spans="1:7" ht="16.5" thickBot="1">
      <c r="A39" s="253" t="s">
        <v>336</v>
      </c>
      <c r="B39" s="243" t="s">
        <v>36</v>
      </c>
      <c r="C39" s="244"/>
      <c r="D39" s="244"/>
      <c r="E39" s="49"/>
      <c r="F39" s="244"/>
      <c r="G39" s="244"/>
    </row>
    <row r="40" spans="1:7" ht="16.5" customHeight="1">
      <c r="A40" s="129"/>
      <c r="B40" s="499" t="s">
        <v>26</v>
      </c>
      <c r="C40" s="498">
        <f>C17+C24</f>
        <v>0.7312</v>
      </c>
      <c r="D40" s="498">
        <f>D17+D24</f>
        <v>0.8291999999999999</v>
      </c>
      <c r="E40" s="498">
        <f>E17+E24</f>
        <v>0.7281</v>
      </c>
      <c r="F40" s="498"/>
      <c r="G40" s="498">
        <f>C40+D40+E40+F40</f>
        <v>2.2885</v>
      </c>
    </row>
    <row r="41" spans="1:7" ht="16.5" customHeight="1">
      <c r="A41" s="9"/>
      <c r="B41" s="500" t="s">
        <v>323</v>
      </c>
      <c r="C41" s="49"/>
      <c r="D41" s="49"/>
      <c r="E41" s="49"/>
      <c r="F41" s="49"/>
      <c r="G41" s="49"/>
    </row>
    <row r="42" spans="1:7" ht="16.5" customHeight="1">
      <c r="A42" s="9"/>
      <c r="B42" s="501" t="s">
        <v>324</v>
      </c>
      <c r="C42" s="49"/>
      <c r="D42" s="49"/>
      <c r="E42" s="49"/>
      <c r="F42" s="49"/>
      <c r="G42" s="49"/>
    </row>
    <row r="43" spans="1:7" ht="16.5" customHeight="1" thickBot="1">
      <c r="A43" s="130"/>
      <c r="B43" s="502" t="s">
        <v>325</v>
      </c>
      <c r="C43" s="497"/>
      <c r="D43" s="497"/>
      <c r="E43" s="497"/>
      <c r="F43" s="497"/>
      <c r="G43" s="497"/>
    </row>
    <row r="44" spans="1:7" ht="15.75">
      <c r="A44" s="37"/>
      <c r="B44" s="115"/>
      <c r="C44" s="37"/>
      <c r="D44" s="37"/>
      <c r="E44" s="37"/>
      <c r="F44" s="37"/>
      <c r="G44" s="37"/>
    </row>
    <row r="45" spans="1:7" ht="30" customHeight="1">
      <c r="A45" s="709" t="s">
        <v>114</v>
      </c>
      <c r="B45" s="709"/>
      <c r="C45" s="709"/>
      <c r="D45" s="709"/>
      <c r="E45" s="709"/>
      <c r="F45" s="709"/>
      <c r="G45" s="709"/>
    </row>
    <row r="46" spans="1:7" ht="30" customHeight="1">
      <c r="A46" s="709" t="s">
        <v>498</v>
      </c>
      <c r="B46" s="709"/>
      <c r="C46" s="709"/>
      <c r="D46" s="709"/>
      <c r="E46" s="709"/>
      <c r="F46" s="709"/>
      <c r="G46" s="709"/>
    </row>
    <row r="47" spans="1:2" ht="15.75">
      <c r="A47" s="14"/>
      <c r="B47" s="13"/>
    </row>
    <row r="48" ht="15.75">
      <c r="A48" s="14"/>
    </row>
    <row r="49" ht="15.75">
      <c r="A49" s="14"/>
    </row>
    <row r="50" spans="1:7" ht="15.75">
      <c r="A50" s="29"/>
      <c r="B50" s="29"/>
      <c r="C50" s="29"/>
      <c r="D50" s="29"/>
      <c r="E50" s="29"/>
      <c r="F50" s="29"/>
      <c r="G50" s="29"/>
    </row>
    <row r="51" ht="15.75">
      <c r="A51" s="14"/>
    </row>
    <row r="52" spans="1:7" ht="15.75">
      <c r="A52" s="20"/>
      <c r="C52" s="22"/>
      <c r="D52" s="22"/>
      <c r="G52" s="21"/>
    </row>
    <row r="53" spans="3:4" ht="15.75">
      <c r="C53" s="23"/>
      <c r="D53" s="23"/>
    </row>
    <row r="54" spans="1:4" ht="15.75">
      <c r="A54" s="17"/>
      <c r="D54" s="16"/>
    </row>
  </sheetData>
  <sheetProtection/>
  <mergeCells count="4">
    <mergeCell ref="A45:G45"/>
    <mergeCell ref="A6:G6"/>
    <mergeCell ref="A46:G46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60" zoomScaleNormal="80" zoomScalePageLayoutView="0" workbookViewId="0" topLeftCell="A7">
      <selection activeCell="B16" sqref="B16:J21"/>
    </sheetView>
  </sheetViews>
  <sheetFormatPr defaultColWidth="9.00390625" defaultRowHeight="15.75"/>
  <cols>
    <col min="1" max="1" width="44.125" style="1" customWidth="1"/>
    <col min="2" max="12" width="17.875" style="1" customWidth="1"/>
    <col min="13" max="16384" width="9.00390625" style="1" customWidth="1"/>
  </cols>
  <sheetData>
    <row r="1" ht="16.5" customHeight="1">
      <c r="L1" s="326" t="s">
        <v>674</v>
      </c>
    </row>
    <row r="2" ht="16.5" customHeight="1">
      <c r="L2" s="326" t="s">
        <v>297</v>
      </c>
    </row>
    <row r="3" ht="16.5" customHeight="1">
      <c r="L3" s="326" t="s">
        <v>319</v>
      </c>
    </row>
    <row r="4" ht="16.5" customHeight="1">
      <c r="L4" s="326"/>
    </row>
    <row r="5" spans="1:12" ht="66" customHeight="1">
      <c r="A5" s="710" t="s">
        <v>750</v>
      </c>
      <c r="B5" s="710"/>
      <c r="C5" s="710"/>
      <c r="D5" s="710"/>
      <c r="E5" s="710"/>
      <c r="F5" s="710"/>
      <c r="G5" s="710"/>
      <c r="H5" s="710"/>
      <c r="I5" s="711"/>
      <c r="J5" s="711"/>
      <c r="K5" s="711"/>
      <c r="L5" s="711"/>
    </row>
    <row r="6" spans="1:12" ht="16.5" customHeight="1">
      <c r="A6" s="371"/>
      <c r="B6" s="371"/>
      <c r="C6" s="371"/>
      <c r="D6" s="371"/>
      <c r="E6" s="371"/>
      <c r="F6" s="371"/>
      <c r="G6" s="371"/>
      <c r="H6" s="371"/>
      <c r="I6" s="350"/>
      <c r="J6" s="350"/>
      <c r="K6" s="350"/>
      <c r="L6" s="350"/>
    </row>
    <row r="7" spans="1:12" ht="16.5" customHeight="1">
      <c r="A7" s="371"/>
      <c r="B7" s="371"/>
      <c r="C7" s="371"/>
      <c r="D7" s="371"/>
      <c r="E7" s="371"/>
      <c r="F7" s="371"/>
      <c r="G7" s="371"/>
      <c r="H7" s="371"/>
      <c r="I7" s="350"/>
      <c r="J7" s="350"/>
      <c r="K7" s="350"/>
      <c r="L7" s="4" t="s">
        <v>298</v>
      </c>
    </row>
    <row r="8" spans="1:12" ht="16.5" customHeight="1">
      <c r="A8" s="371"/>
      <c r="B8" s="371"/>
      <c r="C8" s="371"/>
      <c r="D8" s="371"/>
      <c r="E8" s="371"/>
      <c r="F8" s="371"/>
      <c r="G8" s="371"/>
      <c r="H8" s="371"/>
      <c r="I8" s="350"/>
      <c r="J8" s="350"/>
      <c r="K8" s="350"/>
      <c r="L8" s="4" t="str">
        <f>'приложение 3.1'!H9</f>
        <v>Генеральный директор ОАО "Протон"</v>
      </c>
    </row>
    <row r="9" spans="1:12" ht="16.5" customHeight="1">
      <c r="A9" s="371"/>
      <c r="B9" s="371"/>
      <c r="C9" s="371"/>
      <c r="D9" s="371"/>
      <c r="E9" s="371"/>
      <c r="F9" s="371"/>
      <c r="G9" s="371"/>
      <c r="H9" s="371"/>
      <c r="I9" s="350"/>
      <c r="J9" s="350"/>
      <c r="K9" s="350"/>
      <c r="L9" s="4"/>
    </row>
    <row r="10" spans="1:12" ht="16.5" customHeight="1">
      <c r="A10" s="371"/>
      <c r="B10" s="371"/>
      <c r="C10" s="371"/>
      <c r="D10" s="371"/>
      <c r="E10" s="371"/>
      <c r="F10" s="371"/>
      <c r="G10" s="371"/>
      <c r="H10" s="371"/>
      <c r="I10" s="350"/>
      <c r="J10" s="350"/>
      <c r="K10" s="350"/>
      <c r="L10" s="236" t="str">
        <f>'приложение 2.3'!K10</f>
        <v>_______________________</v>
      </c>
    </row>
    <row r="11" spans="1:12" ht="16.5" customHeight="1">
      <c r="A11" s="371"/>
      <c r="B11" s="371"/>
      <c r="C11" s="371"/>
      <c r="D11" s="371"/>
      <c r="E11" s="371"/>
      <c r="F11" s="371"/>
      <c r="G11" s="371"/>
      <c r="H11" s="371"/>
      <c r="I11" s="350"/>
      <c r="J11" s="350"/>
      <c r="K11" s="350"/>
      <c r="L11" s="4" t="str">
        <f>'приложение 2.3'!K11</f>
        <v>«03» марта  2014 года</v>
      </c>
    </row>
    <row r="12" spans="1:12" ht="16.5" customHeight="1">
      <c r="A12" s="371"/>
      <c r="B12" s="371"/>
      <c r="C12" s="371"/>
      <c r="D12" s="371"/>
      <c r="E12" s="371"/>
      <c r="F12" s="371"/>
      <c r="G12" s="371"/>
      <c r="H12" s="371"/>
      <c r="I12" s="350"/>
      <c r="J12" s="350"/>
      <c r="K12" s="350"/>
      <c r="L12" s="4" t="s">
        <v>302</v>
      </c>
    </row>
    <row r="14" spans="1:12" ht="15.75">
      <c r="A14" s="170"/>
      <c r="B14" s="412">
        <v>2015</v>
      </c>
      <c r="C14" s="412">
        <v>2016</v>
      </c>
      <c r="D14" s="412">
        <v>2017</v>
      </c>
      <c r="E14" s="412">
        <v>2018</v>
      </c>
      <c r="F14" s="412">
        <v>2019</v>
      </c>
      <c r="G14" s="412">
        <v>2020</v>
      </c>
      <c r="H14" s="412">
        <v>2021</v>
      </c>
      <c r="I14" s="412">
        <v>2022</v>
      </c>
      <c r="J14" s="412">
        <v>2023</v>
      </c>
      <c r="K14" s="412">
        <v>2024</v>
      </c>
      <c r="L14" s="413" t="s">
        <v>47</v>
      </c>
    </row>
    <row r="15" spans="1:12" ht="15.75">
      <c r="A15" s="170" t="s">
        <v>454</v>
      </c>
      <c r="B15" s="170"/>
      <c r="C15" s="170"/>
      <c r="D15" s="170"/>
      <c r="E15" s="170"/>
      <c r="F15" s="170"/>
      <c r="G15" s="170"/>
      <c r="H15" s="170"/>
      <c r="I15" s="414"/>
      <c r="J15" s="414"/>
      <c r="K15" s="414"/>
      <c r="L15" s="413"/>
    </row>
    <row r="16" spans="1:12" ht="15.75">
      <c r="A16" s="415" t="s">
        <v>638</v>
      </c>
      <c r="B16" s="503">
        <f>'приложение 4.1'!C20</f>
        <v>6608.8</v>
      </c>
      <c r="C16" s="503">
        <f>'приложение 4.1'!D20</f>
        <v>7108.8</v>
      </c>
      <c r="D16" s="503">
        <f>'приложение 4.1'!E20</f>
        <v>7608.8</v>
      </c>
      <c r="E16" s="503">
        <f>D16*1.002</f>
        <v>7624.0176</v>
      </c>
      <c r="F16" s="503">
        <f aca="true" t="shared" si="0" ref="F16:K16">E16*1.002</f>
        <v>7639.2656352</v>
      </c>
      <c r="G16" s="503">
        <f t="shared" si="0"/>
        <v>7654.5441664704</v>
      </c>
      <c r="H16" s="503">
        <f t="shared" si="0"/>
        <v>7669.853254803341</v>
      </c>
      <c r="I16" s="503">
        <f t="shared" si="0"/>
        <v>7685.192961312948</v>
      </c>
      <c r="J16" s="503">
        <f t="shared" si="0"/>
        <v>7700.563347235574</v>
      </c>
      <c r="K16" s="503">
        <f t="shared" si="0"/>
        <v>7715.964473930045</v>
      </c>
      <c r="L16" s="504">
        <f>B16+C16+D16+E16+F16+G16+H16+I16+J16+K16</f>
        <v>75015.8014389523</v>
      </c>
    </row>
    <row r="17" spans="1:12" ht="15.75">
      <c r="A17" s="415" t="s">
        <v>639</v>
      </c>
      <c r="B17" s="415"/>
      <c r="C17" s="415"/>
      <c r="D17" s="415"/>
      <c r="E17" s="415"/>
      <c r="F17" s="415"/>
      <c r="G17" s="415"/>
      <c r="H17" s="415"/>
      <c r="I17" s="414"/>
      <c r="J17" s="414"/>
      <c r="K17" s="414"/>
      <c r="L17" s="413"/>
    </row>
    <row r="18" spans="1:12" ht="15.75">
      <c r="A18" s="415" t="s">
        <v>640</v>
      </c>
      <c r="B18" s="415"/>
      <c r="C18" s="415"/>
      <c r="D18" s="415"/>
      <c r="E18" s="415"/>
      <c r="F18" s="415"/>
      <c r="G18" s="415"/>
      <c r="H18" s="415"/>
      <c r="I18" s="414"/>
      <c r="J18" s="414"/>
      <c r="K18" s="414"/>
      <c r="L18" s="413"/>
    </row>
    <row r="19" spans="1:12" ht="15.75">
      <c r="A19" s="415" t="s">
        <v>641</v>
      </c>
      <c r="B19" s="415"/>
      <c r="C19" s="415"/>
      <c r="D19" s="415"/>
      <c r="E19" s="415"/>
      <c r="F19" s="415"/>
      <c r="G19" s="415"/>
      <c r="H19" s="415"/>
      <c r="I19" s="414"/>
      <c r="J19" s="414"/>
      <c r="K19" s="414"/>
      <c r="L19" s="413"/>
    </row>
    <row r="20" spans="1:12" ht="15.75">
      <c r="A20" s="415" t="s">
        <v>642</v>
      </c>
      <c r="B20" s="415"/>
      <c r="C20" s="415"/>
      <c r="D20" s="415"/>
      <c r="E20" s="415"/>
      <c r="F20" s="415"/>
      <c r="G20" s="415"/>
      <c r="H20" s="415"/>
      <c r="I20" s="414"/>
      <c r="J20" s="414"/>
      <c r="K20" s="414"/>
      <c r="L20" s="413"/>
    </row>
    <row r="21" spans="1:12" ht="15.75">
      <c r="A21" s="170" t="s">
        <v>643</v>
      </c>
      <c r="B21" s="170"/>
      <c r="C21" s="170"/>
      <c r="D21" s="170"/>
      <c r="E21" s="170"/>
      <c r="F21" s="170"/>
      <c r="G21" s="170"/>
      <c r="H21" s="170"/>
      <c r="I21" s="414"/>
      <c r="J21" s="414"/>
      <c r="K21" s="414"/>
      <c r="L21" s="413"/>
    </row>
    <row r="22" spans="1:12" ht="15.75">
      <c r="A22" s="416" t="s">
        <v>644</v>
      </c>
      <c r="B22" s="416"/>
      <c r="C22" s="416"/>
      <c r="D22" s="416"/>
      <c r="E22" s="416"/>
      <c r="F22" s="416"/>
      <c r="G22" s="416"/>
      <c r="H22" s="416"/>
      <c r="I22" s="414"/>
      <c r="J22" s="414"/>
      <c r="K22" s="414"/>
      <c r="L22" s="413"/>
    </row>
    <row r="23" spans="1:12" ht="15.75">
      <c r="A23" s="415" t="s">
        <v>638</v>
      </c>
      <c r="B23" s="415"/>
      <c r="C23" s="415"/>
      <c r="D23" s="415"/>
      <c r="E23" s="415"/>
      <c r="F23" s="415"/>
      <c r="G23" s="415"/>
      <c r="H23" s="415"/>
      <c r="I23" s="414"/>
      <c r="J23" s="414"/>
      <c r="K23" s="414"/>
      <c r="L23" s="413"/>
    </row>
    <row r="24" spans="1:12" ht="15.75">
      <c r="A24" s="415" t="s">
        <v>639</v>
      </c>
      <c r="B24" s="415"/>
      <c r="C24" s="415"/>
      <c r="D24" s="415"/>
      <c r="E24" s="415"/>
      <c r="F24" s="415"/>
      <c r="G24" s="415"/>
      <c r="H24" s="415"/>
      <c r="I24" s="414"/>
      <c r="J24" s="414"/>
      <c r="K24" s="414"/>
      <c r="L24" s="413"/>
    </row>
    <row r="25" spans="1:12" ht="15.75">
      <c r="A25" s="415" t="s">
        <v>640</v>
      </c>
      <c r="B25" s="415"/>
      <c r="C25" s="415"/>
      <c r="D25" s="415"/>
      <c r="E25" s="415"/>
      <c r="F25" s="415"/>
      <c r="G25" s="415"/>
      <c r="H25" s="415"/>
      <c r="I25" s="414"/>
      <c r="J25" s="414"/>
      <c r="K25" s="414"/>
      <c r="L25" s="413"/>
    </row>
    <row r="26" spans="1:12" ht="15.75">
      <c r="A26" s="415" t="s">
        <v>641</v>
      </c>
      <c r="B26" s="415"/>
      <c r="C26" s="415"/>
      <c r="D26" s="415"/>
      <c r="E26" s="415"/>
      <c r="F26" s="415"/>
      <c r="G26" s="415"/>
      <c r="H26" s="415"/>
      <c r="I26" s="414"/>
      <c r="J26" s="414"/>
      <c r="K26" s="414"/>
      <c r="L26" s="413"/>
    </row>
    <row r="27" spans="1:12" ht="15.75">
      <c r="A27" s="415" t="s">
        <v>642</v>
      </c>
      <c r="B27" s="415"/>
      <c r="C27" s="415"/>
      <c r="D27" s="415"/>
      <c r="E27" s="415"/>
      <c r="F27" s="415"/>
      <c r="G27" s="415"/>
      <c r="H27" s="415"/>
      <c r="I27" s="414"/>
      <c r="J27" s="414"/>
      <c r="K27" s="414"/>
      <c r="L27" s="413"/>
    </row>
    <row r="28" spans="1:12" ht="15.75">
      <c r="A28" s="416" t="s">
        <v>645</v>
      </c>
      <c r="B28" s="416"/>
      <c r="C28" s="416"/>
      <c r="D28" s="416"/>
      <c r="E28" s="416"/>
      <c r="F28" s="416"/>
      <c r="G28" s="416"/>
      <c r="H28" s="416"/>
      <c r="I28" s="414"/>
      <c r="J28" s="414"/>
      <c r="K28" s="414"/>
      <c r="L28" s="413"/>
    </row>
    <row r="29" spans="1:12" ht="15.75">
      <c r="A29" s="170" t="s">
        <v>646</v>
      </c>
      <c r="B29" s="170"/>
      <c r="C29" s="170"/>
      <c r="D29" s="170"/>
      <c r="E29" s="170"/>
      <c r="F29" s="170"/>
      <c r="G29" s="170"/>
      <c r="H29" s="170"/>
      <c r="I29" s="414"/>
      <c r="J29" s="414"/>
      <c r="K29" s="414"/>
      <c r="L29" s="413"/>
    </row>
    <row r="30" spans="1:12" ht="15.75">
      <c r="A30" s="170" t="s">
        <v>647</v>
      </c>
      <c r="B30" s="170"/>
      <c r="C30" s="170"/>
      <c r="D30" s="170"/>
      <c r="E30" s="170"/>
      <c r="F30" s="170"/>
      <c r="G30" s="170"/>
      <c r="H30" s="170"/>
      <c r="I30" s="414"/>
      <c r="J30" s="414"/>
      <c r="K30" s="414"/>
      <c r="L30" s="413"/>
    </row>
    <row r="31" spans="1:12" ht="15.75">
      <c r="A31" s="170" t="s">
        <v>623</v>
      </c>
      <c r="B31" s="170"/>
      <c r="C31" s="170"/>
      <c r="D31" s="170"/>
      <c r="E31" s="170"/>
      <c r="F31" s="170"/>
      <c r="G31" s="170"/>
      <c r="H31" s="170"/>
      <c r="I31" s="414"/>
      <c r="J31" s="414"/>
      <c r="K31" s="414"/>
      <c r="L31" s="413"/>
    </row>
    <row r="32" spans="1:12" ht="15.75">
      <c r="A32" s="170" t="s">
        <v>89</v>
      </c>
      <c r="B32" s="170"/>
      <c r="C32" s="170"/>
      <c r="D32" s="170"/>
      <c r="E32" s="170"/>
      <c r="F32" s="170"/>
      <c r="G32" s="170"/>
      <c r="H32" s="170"/>
      <c r="I32" s="414"/>
      <c r="J32" s="414"/>
      <c r="K32" s="414"/>
      <c r="L32" s="413"/>
    </row>
    <row r="33" spans="1:12" ht="15.75">
      <c r="A33" s="170" t="s">
        <v>648</v>
      </c>
      <c r="B33" s="170"/>
      <c r="C33" s="170"/>
      <c r="D33" s="170"/>
      <c r="E33" s="170"/>
      <c r="F33" s="170"/>
      <c r="G33" s="170"/>
      <c r="H33" s="170"/>
      <c r="I33" s="414"/>
      <c r="J33" s="414"/>
      <c r="K33" s="414"/>
      <c r="L33" s="413"/>
    </row>
    <row r="34" spans="1:12" ht="15.75">
      <c r="A34" s="170" t="s">
        <v>649</v>
      </c>
      <c r="B34" s="170"/>
      <c r="C34" s="170"/>
      <c r="D34" s="170"/>
      <c r="E34" s="170"/>
      <c r="F34" s="170"/>
      <c r="G34" s="170"/>
      <c r="H34" s="170"/>
      <c r="I34" s="414"/>
      <c r="J34" s="414"/>
      <c r="K34" s="414"/>
      <c r="L34" s="413"/>
    </row>
    <row r="35" spans="1:12" ht="15.75">
      <c r="A35" s="170"/>
      <c r="B35" s="170"/>
      <c r="C35" s="170"/>
      <c r="D35" s="170"/>
      <c r="E35" s="170"/>
      <c r="F35" s="170"/>
      <c r="G35" s="170"/>
      <c r="H35" s="170"/>
      <c r="I35" s="417"/>
      <c r="J35" s="417"/>
      <c r="K35" s="417"/>
      <c r="L35" s="170"/>
    </row>
    <row r="36" spans="1:12" ht="15.75">
      <c r="A36" s="170" t="s">
        <v>650</v>
      </c>
      <c r="B36" s="170"/>
      <c r="C36" s="170"/>
      <c r="D36" s="170"/>
      <c r="E36" s="170"/>
      <c r="F36" s="170"/>
      <c r="G36" s="170"/>
      <c r="H36" s="170"/>
      <c r="I36" s="414"/>
      <c r="J36" s="414"/>
      <c r="K36" s="414"/>
      <c r="L36" s="413"/>
    </row>
    <row r="37" spans="1:12" ht="15.75">
      <c r="A37" s="170" t="s">
        <v>651</v>
      </c>
      <c r="B37" s="170"/>
      <c r="C37" s="170"/>
      <c r="D37" s="170"/>
      <c r="E37" s="170"/>
      <c r="F37" s="170"/>
      <c r="G37" s="170"/>
      <c r="H37" s="170"/>
      <c r="I37" s="414"/>
      <c r="J37" s="414"/>
      <c r="K37" s="414"/>
      <c r="L37" s="413"/>
    </row>
    <row r="38" spans="1:12" ht="15.75">
      <c r="A38" s="415" t="s">
        <v>638</v>
      </c>
      <c r="B38" s="415"/>
      <c r="C38" s="415"/>
      <c r="D38" s="415"/>
      <c r="E38" s="415"/>
      <c r="F38" s="415"/>
      <c r="G38" s="415"/>
      <c r="H38" s="415"/>
      <c r="I38" s="414"/>
      <c r="J38" s="414"/>
      <c r="K38" s="414"/>
      <c r="L38" s="413"/>
    </row>
    <row r="39" spans="1:12" ht="15.75">
      <c r="A39" s="415" t="s">
        <v>639</v>
      </c>
      <c r="B39" s="415"/>
      <c r="C39" s="415"/>
      <c r="D39" s="415"/>
      <c r="E39" s="415"/>
      <c r="F39" s="415"/>
      <c r="G39" s="415"/>
      <c r="H39" s="415"/>
      <c r="I39" s="414"/>
      <c r="J39" s="414"/>
      <c r="K39" s="414"/>
      <c r="L39" s="413"/>
    </row>
    <row r="40" spans="1:12" ht="15.75">
      <c r="A40" s="415" t="s">
        <v>640</v>
      </c>
      <c r="B40" s="415"/>
      <c r="C40" s="415"/>
      <c r="D40" s="415"/>
      <c r="E40" s="415"/>
      <c r="F40" s="415"/>
      <c r="G40" s="415"/>
      <c r="H40" s="415"/>
      <c r="I40" s="414"/>
      <c r="J40" s="414"/>
      <c r="K40" s="414"/>
      <c r="L40" s="413"/>
    </row>
    <row r="41" spans="1:12" ht="15.75">
      <c r="A41" s="415" t="s">
        <v>641</v>
      </c>
      <c r="B41" s="415"/>
      <c r="C41" s="415"/>
      <c r="D41" s="415"/>
      <c r="E41" s="415"/>
      <c r="F41" s="415"/>
      <c r="G41" s="415"/>
      <c r="H41" s="415"/>
      <c r="I41" s="414"/>
      <c r="J41" s="414"/>
      <c r="K41" s="414"/>
      <c r="L41" s="413"/>
    </row>
    <row r="42" spans="1:12" ht="15.75">
      <c r="A42" s="415" t="s">
        <v>642</v>
      </c>
      <c r="B42" s="415"/>
      <c r="C42" s="415"/>
      <c r="D42" s="415"/>
      <c r="E42" s="415"/>
      <c r="F42" s="415"/>
      <c r="G42" s="415"/>
      <c r="H42" s="415"/>
      <c r="I42" s="414"/>
      <c r="J42" s="414"/>
      <c r="K42" s="414"/>
      <c r="L42" s="413"/>
    </row>
    <row r="43" spans="1:12" ht="15.75">
      <c r="A43" s="170" t="s">
        <v>652</v>
      </c>
      <c r="B43" s="170"/>
      <c r="C43" s="170"/>
      <c r="D43" s="170"/>
      <c r="E43" s="170"/>
      <c r="F43" s="170"/>
      <c r="G43" s="170"/>
      <c r="H43" s="170"/>
      <c r="I43" s="414"/>
      <c r="J43" s="414"/>
      <c r="K43" s="414"/>
      <c r="L43" s="413"/>
    </row>
    <row r="44" spans="1:12" ht="15.75">
      <c r="A44" s="416" t="s">
        <v>653</v>
      </c>
      <c r="B44" s="416"/>
      <c r="C44" s="416"/>
      <c r="D44" s="416"/>
      <c r="E44" s="416"/>
      <c r="F44" s="416"/>
      <c r="G44" s="416"/>
      <c r="H44" s="416"/>
      <c r="I44" s="414"/>
      <c r="J44" s="414"/>
      <c r="K44" s="414"/>
      <c r="L44" s="413"/>
    </row>
    <row r="45" spans="1:12" ht="15.75">
      <c r="A45" s="415" t="s">
        <v>638</v>
      </c>
      <c r="B45" s="415"/>
      <c r="C45" s="415"/>
      <c r="D45" s="415"/>
      <c r="E45" s="415"/>
      <c r="F45" s="415"/>
      <c r="G45" s="415"/>
      <c r="H45" s="415"/>
      <c r="I45" s="414"/>
      <c r="J45" s="414"/>
      <c r="K45" s="414"/>
      <c r="L45" s="413"/>
    </row>
    <row r="46" spans="1:12" ht="15.75">
      <c r="A46" s="415" t="s">
        <v>639</v>
      </c>
      <c r="B46" s="415"/>
      <c r="C46" s="415"/>
      <c r="D46" s="415"/>
      <c r="E46" s="415"/>
      <c r="F46" s="415"/>
      <c r="G46" s="415"/>
      <c r="H46" s="415"/>
      <c r="I46" s="414"/>
      <c r="J46" s="414"/>
      <c r="K46" s="414"/>
      <c r="L46" s="413"/>
    </row>
    <row r="47" spans="1:12" ht="15.75">
      <c r="A47" s="415" t="s">
        <v>640</v>
      </c>
      <c r="B47" s="415"/>
      <c r="C47" s="415"/>
      <c r="D47" s="415"/>
      <c r="E47" s="415"/>
      <c r="F47" s="415"/>
      <c r="G47" s="415"/>
      <c r="H47" s="415"/>
      <c r="I47" s="414"/>
      <c r="J47" s="414"/>
      <c r="K47" s="414"/>
      <c r="L47" s="413"/>
    </row>
    <row r="48" spans="1:12" ht="15.75">
      <c r="A48" s="415" t="s">
        <v>641</v>
      </c>
      <c r="B48" s="415"/>
      <c r="C48" s="415"/>
      <c r="D48" s="415"/>
      <c r="E48" s="415"/>
      <c r="F48" s="415"/>
      <c r="G48" s="415"/>
      <c r="H48" s="415"/>
      <c r="I48" s="414"/>
      <c r="J48" s="414"/>
      <c r="K48" s="414"/>
      <c r="L48" s="413"/>
    </row>
    <row r="49" spans="1:12" ht="15.75">
      <c r="A49" s="415" t="s">
        <v>642</v>
      </c>
      <c r="B49" s="415"/>
      <c r="C49" s="415"/>
      <c r="D49" s="415"/>
      <c r="E49" s="415"/>
      <c r="F49" s="415"/>
      <c r="G49" s="415"/>
      <c r="H49" s="415"/>
      <c r="I49" s="414"/>
      <c r="J49" s="414"/>
      <c r="K49" s="414"/>
      <c r="L49" s="413"/>
    </row>
    <row r="50" spans="1:12" ht="15.75">
      <c r="A50" s="416" t="s">
        <v>654</v>
      </c>
      <c r="B50" s="416"/>
      <c r="C50" s="416"/>
      <c r="D50" s="416"/>
      <c r="E50" s="416"/>
      <c r="F50" s="416"/>
      <c r="G50" s="416"/>
      <c r="H50" s="416"/>
      <c r="I50" s="414"/>
      <c r="J50" s="414"/>
      <c r="K50" s="414"/>
      <c r="L50" s="413"/>
    </row>
    <row r="51" spans="1:12" ht="15.75">
      <c r="A51" s="416" t="s">
        <v>655</v>
      </c>
      <c r="B51" s="416"/>
      <c r="C51" s="416"/>
      <c r="D51" s="416"/>
      <c r="E51" s="416"/>
      <c r="F51" s="416"/>
      <c r="G51" s="416"/>
      <c r="H51" s="416"/>
      <c r="I51" s="414"/>
      <c r="J51" s="414"/>
      <c r="K51" s="414"/>
      <c r="L51" s="413"/>
    </row>
    <row r="52" spans="1:12" ht="15.75">
      <c r="A52" s="170" t="s">
        <v>656</v>
      </c>
      <c r="B52" s="170"/>
      <c r="C52" s="170"/>
      <c r="D52" s="170"/>
      <c r="E52" s="170"/>
      <c r="F52" s="170"/>
      <c r="G52" s="170"/>
      <c r="H52" s="170"/>
      <c r="I52" s="414"/>
      <c r="J52" s="414"/>
      <c r="K52" s="414"/>
      <c r="L52" s="413"/>
    </row>
    <row r="53" spans="1:12" ht="15.75">
      <c r="A53" s="170" t="s">
        <v>657</v>
      </c>
      <c r="B53" s="170"/>
      <c r="C53" s="170"/>
      <c r="D53" s="170"/>
      <c r="E53" s="170"/>
      <c r="F53" s="170"/>
      <c r="G53" s="170"/>
      <c r="H53" s="170"/>
      <c r="I53" s="417"/>
      <c r="J53" s="417"/>
      <c r="K53" s="417"/>
      <c r="L53" s="170"/>
    </row>
    <row r="54" spans="1:12" ht="15.75">
      <c r="A54" s="170" t="s">
        <v>651</v>
      </c>
      <c r="B54" s="170"/>
      <c r="C54" s="170"/>
      <c r="D54" s="170"/>
      <c r="E54" s="170"/>
      <c r="F54" s="170"/>
      <c r="G54" s="170"/>
      <c r="H54" s="170"/>
      <c r="I54" s="414"/>
      <c r="J54" s="414"/>
      <c r="K54" s="414"/>
      <c r="L54" s="413"/>
    </row>
    <row r="55" spans="1:12" ht="15.75">
      <c r="A55" s="170" t="s">
        <v>652</v>
      </c>
      <c r="B55" s="170"/>
      <c r="C55" s="170"/>
      <c r="D55" s="170"/>
      <c r="E55" s="170"/>
      <c r="F55" s="170"/>
      <c r="G55" s="170"/>
      <c r="H55" s="170"/>
      <c r="I55" s="414"/>
      <c r="J55" s="414"/>
      <c r="K55" s="414"/>
      <c r="L55" s="413"/>
    </row>
    <row r="56" spans="1:12" ht="15.75">
      <c r="A56" s="170" t="s">
        <v>658</v>
      </c>
      <c r="B56" s="170"/>
      <c r="C56" s="170"/>
      <c r="D56" s="170"/>
      <c r="E56" s="170"/>
      <c r="F56" s="170"/>
      <c r="G56" s="170"/>
      <c r="H56" s="170"/>
      <c r="I56" s="414"/>
      <c r="J56" s="414"/>
      <c r="K56" s="414"/>
      <c r="L56" s="413"/>
    </row>
    <row r="57" spans="1:12" ht="15.75">
      <c r="A57" s="170" t="s">
        <v>659</v>
      </c>
      <c r="B57" s="170"/>
      <c r="C57" s="170"/>
      <c r="D57" s="170"/>
      <c r="E57" s="170"/>
      <c r="F57" s="170"/>
      <c r="G57" s="170"/>
      <c r="H57" s="170"/>
      <c r="I57" s="417"/>
      <c r="J57" s="417"/>
      <c r="K57" s="417"/>
      <c r="L57" s="170"/>
    </row>
    <row r="58" spans="1:12" ht="15.75">
      <c r="A58" s="170" t="s">
        <v>651</v>
      </c>
      <c r="B58" s="170"/>
      <c r="C58" s="170"/>
      <c r="D58" s="170"/>
      <c r="E58" s="170"/>
      <c r="F58" s="170"/>
      <c r="G58" s="170"/>
      <c r="H58" s="170"/>
      <c r="I58" s="417"/>
      <c r="J58" s="417"/>
      <c r="K58" s="417"/>
      <c r="L58" s="170"/>
    </row>
    <row r="59" spans="1:12" ht="15.75">
      <c r="A59" s="416" t="s">
        <v>660</v>
      </c>
      <c r="B59" s="416"/>
      <c r="C59" s="416"/>
      <c r="D59" s="416"/>
      <c r="E59" s="416"/>
      <c r="F59" s="416"/>
      <c r="G59" s="416"/>
      <c r="H59" s="416"/>
      <c r="I59" s="414"/>
      <c r="J59" s="414"/>
      <c r="K59" s="414"/>
      <c r="L59" s="413"/>
    </row>
    <row r="60" spans="1:12" ht="15.75">
      <c r="A60" s="416" t="s">
        <v>661</v>
      </c>
      <c r="B60" s="416"/>
      <c r="C60" s="416"/>
      <c r="D60" s="416"/>
      <c r="E60" s="416"/>
      <c r="F60" s="416"/>
      <c r="G60" s="416"/>
      <c r="H60" s="416"/>
      <c r="I60" s="414"/>
      <c r="J60" s="414"/>
      <c r="K60" s="414"/>
      <c r="L60" s="413"/>
    </row>
    <row r="61" spans="1:12" ht="15.75">
      <c r="A61" s="170" t="s">
        <v>652</v>
      </c>
      <c r="B61" s="170"/>
      <c r="C61" s="170"/>
      <c r="D61" s="170"/>
      <c r="E61" s="170"/>
      <c r="F61" s="170"/>
      <c r="G61" s="170"/>
      <c r="H61" s="170"/>
      <c r="I61" s="414"/>
      <c r="J61" s="414"/>
      <c r="K61" s="414"/>
      <c r="L61" s="413"/>
    </row>
    <row r="62" spans="1:12" ht="15.75">
      <c r="A62" s="416" t="s">
        <v>662</v>
      </c>
      <c r="B62" s="416"/>
      <c r="C62" s="416"/>
      <c r="D62" s="416"/>
      <c r="E62" s="416"/>
      <c r="F62" s="416"/>
      <c r="G62" s="416"/>
      <c r="H62" s="416"/>
      <c r="I62" s="414"/>
      <c r="J62" s="414"/>
      <c r="K62" s="414"/>
      <c r="L62" s="413"/>
    </row>
    <row r="63" spans="1:12" ht="15.75">
      <c r="A63" s="170" t="s">
        <v>663</v>
      </c>
      <c r="B63" s="170"/>
      <c r="C63" s="170"/>
      <c r="D63" s="170"/>
      <c r="E63" s="170"/>
      <c r="F63" s="170"/>
      <c r="G63" s="170"/>
      <c r="H63" s="170"/>
      <c r="I63" s="417"/>
      <c r="J63" s="417"/>
      <c r="K63" s="417"/>
      <c r="L63" s="170"/>
    </row>
    <row r="64" spans="1:12" ht="15.75">
      <c r="A64" s="170" t="s">
        <v>664</v>
      </c>
      <c r="B64" s="170"/>
      <c r="C64" s="170"/>
      <c r="D64" s="170"/>
      <c r="E64" s="170"/>
      <c r="F64" s="170"/>
      <c r="G64" s="170"/>
      <c r="H64" s="170"/>
      <c r="I64" s="417"/>
      <c r="J64" s="417"/>
      <c r="K64" s="417"/>
      <c r="L64" s="170"/>
    </row>
    <row r="65" spans="1:12" ht="15.75">
      <c r="A65" s="170" t="s">
        <v>665</v>
      </c>
      <c r="B65" s="170"/>
      <c r="C65" s="170"/>
      <c r="D65" s="170"/>
      <c r="E65" s="170"/>
      <c r="F65" s="170"/>
      <c r="G65" s="170"/>
      <c r="H65" s="170"/>
      <c r="I65" s="417"/>
      <c r="J65" s="417"/>
      <c r="K65" s="417"/>
      <c r="L65" s="170"/>
    </row>
    <row r="66" spans="1:12" ht="15.75">
      <c r="A66" s="418" t="s">
        <v>666</v>
      </c>
      <c r="B66" s="418"/>
      <c r="C66" s="418"/>
      <c r="D66" s="418"/>
      <c r="E66" s="418"/>
      <c r="F66" s="418"/>
      <c r="G66" s="418"/>
      <c r="H66" s="418"/>
      <c r="I66" s="417"/>
      <c r="J66" s="417"/>
      <c r="K66" s="417"/>
      <c r="L66" s="170"/>
    </row>
    <row r="67" spans="1:12" ht="15.75">
      <c r="A67" s="418" t="s">
        <v>667</v>
      </c>
      <c r="B67" s="418"/>
      <c r="C67" s="418"/>
      <c r="D67" s="418"/>
      <c r="E67" s="418"/>
      <c r="F67" s="418"/>
      <c r="G67" s="418"/>
      <c r="H67" s="418"/>
      <c r="I67" s="417"/>
      <c r="J67" s="417"/>
      <c r="K67" s="417"/>
      <c r="L67" s="170"/>
    </row>
    <row r="68" spans="1:12" ht="15.75">
      <c r="A68" s="418" t="s">
        <v>668</v>
      </c>
      <c r="B68" s="418"/>
      <c r="C68" s="418"/>
      <c r="D68" s="418"/>
      <c r="E68" s="418"/>
      <c r="F68" s="418"/>
      <c r="G68" s="418"/>
      <c r="H68" s="418"/>
      <c r="I68" s="417"/>
      <c r="J68" s="417"/>
      <c r="K68" s="417"/>
      <c r="L68" s="170"/>
    </row>
    <row r="69" spans="1:12" ht="15.75">
      <c r="A69" s="418" t="s">
        <v>669</v>
      </c>
      <c r="B69" s="418"/>
      <c r="C69" s="418"/>
      <c r="D69" s="418"/>
      <c r="E69" s="418"/>
      <c r="F69" s="418"/>
      <c r="G69" s="418"/>
      <c r="H69" s="418"/>
      <c r="I69" s="414"/>
      <c r="J69" s="414"/>
      <c r="K69" s="414"/>
      <c r="L69" s="413"/>
    </row>
    <row r="70" spans="1:12" ht="15.75">
      <c r="A70" s="170" t="s">
        <v>664</v>
      </c>
      <c r="B70" s="170"/>
      <c r="C70" s="170"/>
      <c r="D70" s="170"/>
      <c r="E70" s="170"/>
      <c r="F70" s="170"/>
      <c r="G70" s="170"/>
      <c r="H70" s="170"/>
      <c r="I70" s="417"/>
      <c r="J70" s="417"/>
      <c r="K70" s="417"/>
      <c r="L70" s="170"/>
    </row>
    <row r="71" spans="1:12" ht="15.75">
      <c r="A71" s="170" t="s">
        <v>670</v>
      </c>
      <c r="B71" s="170"/>
      <c r="C71" s="170"/>
      <c r="D71" s="170"/>
      <c r="E71" s="170"/>
      <c r="F71" s="170"/>
      <c r="G71" s="170"/>
      <c r="H71" s="170"/>
      <c r="I71" s="417"/>
      <c r="J71" s="417"/>
      <c r="K71" s="417"/>
      <c r="L71" s="170"/>
    </row>
    <row r="72" spans="1:12" ht="15.75">
      <c r="A72" s="418" t="s">
        <v>671</v>
      </c>
      <c r="B72" s="418"/>
      <c r="C72" s="418"/>
      <c r="D72" s="418"/>
      <c r="E72" s="418"/>
      <c r="F72" s="418"/>
      <c r="G72" s="418"/>
      <c r="H72" s="418"/>
      <c r="I72" s="414"/>
      <c r="J72" s="414"/>
      <c r="K72" s="414"/>
      <c r="L72" s="413"/>
    </row>
    <row r="73" spans="1:12" ht="15.75">
      <c r="A73" s="170" t="s">
        <v>672</v>
      </c>
      <c r="B73" s="170"/>
      <c r="C73" s="170"/>
      <c r="D73" s="170"/>
      <c r="E73" s="170"/>
      <c r="F73" s="170"/>
      <c r="G73" s="170"/>
      <c r="H73" s="170"/>
      <c r="I73" s="417"/>
      <c r="J73" s="417"/>
      <c r="K73" s="417"/>
      <c r="L73" s="170"/>
    </row>
    <row r="74" spans="1:12" ht="15.75">
      <c r="A74" s="170" t="s">
        <v>673</v>
      </c>
      <c r="B74" s="170"/>
      <c r="C74" s="170"/>
      <c r="D74" s="170"/>
      <c r="E74" s="170"/>
      <c r="F74" s="170"/>
      <c r="G74" s="170"/>
      <c r="H74" s="170"/>
      <c r="I74" s="417"/>
      <c r="J74" s="417"/>
      <c r="K74" s="417"/>
      <c r="L74" s="170"/>
    </row>
  </sheetData>
  <sheetProtection/>
  <mergeCells count="1">
    <mergeCell ref="A5:L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4"/>
  <sheetViews>
    <sheetView view="pageBreakPreview" zoomScale="60" zoomScaleNormal="80" zoomScalePageLayoutView="0" workbookViewId="0" topLeftCell="A1">
      <selection activeCell="N14" sqref="N14"/>
    </sheetView>
  </sheetViews>
  <sheetFormatPr defaultColWidth="9.00390625" defaultRowHeight="15.75"/>
  <cols>
    <col min="1" max="1" width="44.125" style="1" customWidth="1"/>
    <col min="2" max="12" width="17.875" style="1" customWidth="1"/>
    <col min="13" max="16384" width="9.00390625" style="1" customWidth="1"/>
  </cols>
  <sheetData>
    <row r="1" ht="16.5" customHeight="1">
      <c r="L1" s="326" t="s">
        <v>674</v>
      </c>
    </row>
    <row r="2" ht="16.5" customHeight="1">
      <c r="L2" s="326" t="s">
        <v>297</v>
      </c>
    </row>
    <row r="3" ht="16.5" customHeight="1">
      <c r="L3" s="326" t="s">
        <v>319</v>
      </c>
    </row>
    <row r="4" ht="16.5" customHeight="1">
      <c r="L4" s="326"/>
    </row>
    <row r="5" spans="1:12" ht="66" customHeight="1">
      <c r="A5" s="710" t="s">
        <v>750</v>
      </c>
      <c r="B5" s="710"/>
      <c r="C5" s="710"/>
      <c r="D5" s="710"/>
      <c r="E5" s="710"/>
      <c r="F5" s="710"/>
      <c r="G5" s="710"/>
      <c r="H5" s="710"/>
      <c r="I5" s="711"/>
      <c r="J5" s="711"/>
      <c r="K5" s="711"/>
      <c r="L5" s="711"/>
    </row>
    <row r="6" spans="1:12" ht="16.5" customHeight="1">
      <c r="A6" s="371"/>
      <c r="B6" s="371"/>
      <c r="C6" s="371"/>
      <c r="D6" s="371"/>
      <c r="E6" s="371"/>
      <c r="F6" s="371"/>
      <c r="G6" s="371"/>
      <c r="H6" s="371"/>
      <c r="I6" s="350"/>
      <c r="J6" s="350"/>
      <c r="K6" s="350"/>
      <c r="L6" s="350"/>
    </row>
    <row r="7" spans="1:12" ht="16.5" customHeight="1">
      <c r="A7" s="371"/>
      <c r="B7" s="371"/>
      <c r="C7" s="371"/>
      <c r="D7" s="371"/>
      <c r="E7" s="371"/>
      <c r="F7" s="371"/>
      <c r="G7" s="371"/>
      <c r="H7" s="371"/>
      <c r="I7" s="350"/>
      <c r="J7" s="350"/>
      <c r="K7" s="350"/>
      <c r="L7" s="4" t="s">
        <v>298</v>
      </c>
    </row>
    <row r="8" spans="1:12" ht="16.5" customHeight="1">
      <c r="A8" s="371"/>
      <c r="B8" s="371"/>
      <c r="C8" s="371"/>
      <c r="D8" s="371"/>
      <c r="E8" s="371"/>
      <c r="F8" s="371"/>
      <c r="G8" s="371"/>
      <c r="H8" s="371"/>
      <c r="I8" s="350"/>
      <c r="J8" s="350"/>
      <c r="K8" s="350"/>
      <c r="L8" s="4" t="str">
        <f>'приложение 3.1'!H9</f>
        <v>Генеральный директор ОАО "Протон"</v>
      </c>
    </row>
    <row r="9" spans="1:12" ht="16.5" customHeight="1">
      <c r="A9" s="371"/>
      <c r="B9" s="371"/>
      <c r="C9" s="371"/>
      <c r="D9" s="371"/>
      <c r="E9" s="371"/>
      <c r="F9" s="371"/>
      <c r="G9" s="371"/>
      <c r="H9" s="371"/>
      <c r="I9" s="350"/>
      <c r="J9" s="350"/>
      <c r="K9" s="350"/>
      <c r="L9" s="4"/>
    </row>
    <row r="10" spans="1:12" ht="16.5" customHeight="1">
      <c r="A10" s="371"/>
      <c r="B10" s="371"/>
      <c r="C10" s="371"/>
      <c r="D10" s="371"/>
      <c r="E10" s="371"/>
      <c r="F10" s="371"/>
      <c r="G10" s="371"/>
      <c r="H10" s="371"/>
      <c r="I10" s="350"/>
      <c r="J10" s="350"/>
      <c r="K10" s="350"/>
      <c r="L10" s="236" t="str">
        <f>'приложение 2.3'!K10</f>
        <v>_______________________</v>
      </c>
    </row>
    <row r="11" spans="1:12" ht="16.5" customHeight="1">
      <c r="A11" s="371"/>
      <c r="B11" s="371"/>
      <c r="C11" s="371"/>
      <c r="D11" s="371"/>
      <c r="E11" s="371"/>
      <c r="F11" s="371"/>
      <c r="G11" s="371"/>
      <c r="H11" s="371"/>
      <c r="I11" s="350"/>
      <c r="J11" s="350"/>
      <c r="K11" s="350"/>
      <c r="L11" s="4" t="str">
        <f>'приложение 2.3'!K11</f>
        <v>«03» марта  2014 года</v>
      </c>
    </row>
    <row r="12" spans="1:12" ht="16.5" customHeight="1">
      <c r="A12" s="371"/>
      <c r="B12" s="371"/>
      <c r="C12" s="371"/>
      <c r="D12" s="371"/>
      <c r="E12" s="371"/>
      <c r="F12" s="371"/>
      <c r="G12" s="371"/>
      <c r="H12" s="371"/>
      <c r="I12" s="350"/>
      <c r="J12" s="350"/>
      <c r="K12" s="350"/>
      <c r="L12" s="4" t="s">
        <v>302</v>
      </c>
    </row>
    <row r="14" spans="1:12" ht="15.75">
      <c r="A14" s="170"/>
      <c r="B14" s="412">
        <v>2015</v>
      </c>
      <c r="C14" s="412">
        <v>2016</v>
      </c>
      <c r="D14" s="412">
        <v>2017</v>
      </c>
      <c r="E14" s="412">
        <v>2018</v>
      </c>
      <c r="F14" s="412">
        <v>2019</v>
      </c>
      <c r="G14" s="412">
        <v>2020</v>
      </c>
      <c r="H14" s="412">
        <v>2021</v>
      </c>
      <c r="I14" s="412">
        <v>2022</v>
      </c>
      <c r="J14" s="412">
        <v>2023</v>
      </c>
      <c r="K14" s="412">
        <v>2024</v>
      </c>
      <c r="L14" s="413" t="s">
        <v>47</v>
      </c>
    </row>
    <row r="15" spans="1:14" ht="15.75">
      <c r="A15" s="170" t="s">
        <v>454</v>
      </c>
      <c r="B15" s="170"/>
      <c r="C15" s="170"/>
      <c r="D15" s="170"/>
      <c r="E15" s="170"/>
      <c r="F15" s="170"/>
      <c r="G15" s="170"/>
      <c r="H15" s="170"/>
      <c r="I15" s="414"/>
      <c r="J15" s="414"/>
      <c r="K15" s="414"/>
      <c r="L15" s="413"/>
      <c r="N15" s="1">
        <v>1000</v>
      </c>
    </row>
    <row r="16" spans="1:12" ht="15.75">
      <c r="A16" s="415" t="s">
        <v>638</v>
      </c>
      <c r="B16" s="503">
        <v>6.6088000000000005</v>
      </c>
      <c r="C16" s="503">
        <v>7.1088000000000005</v>
      </c>
      <c r="D16" s="503">
        <v>7.6088000000000005</v>
      </c>
      <c r="E16" s="503">
        <v>7.6240176</v>
      </c>
      <c r="F16" s="503">
        <v>7.6392656352</v>
      </c>
      <c r="G16" s="503">
        <v>7.654544166470401</v>
      </c>
      <c r="H16" s="503">
        <v>7.669853254803341</v>
      </c>
      <c r="I16" s="503">
        <v>7.685192961312948</v>
      </c>
      <c r="J16" s="503">
        <v>7.700563347235574</v>
      </c>
      <c r="K16" s="503">
        <v>7.715964473930045</v>
      </c>
      <c r="L16" s="504">
        <v>75.0158014389523</v>
      </c>
    </row>
    <row r="17" spans="1:12" ht="15.75">
      <c r="A17" s="415" t="s">
        <v>639</v>
      </c>
      <c r="B17" s="415"/>
      <c r="C17" s="415"/>
      <c r="D17" s="415"/>
      <c r="E17" s="415"/>
      <c r="F17" s="415"/>
      <c r="G17" s="415"/>
      <c r="H17" s="415"/>
      <c r="I17" s="414"/>
      <c r="J17" s="414"/>
      <c r="K17" s="414"/>
      <c r="L17" s="413"/>
    </row>
    <row r="18" spans="1:12" ht="15.75">
      <c r="A18" s="415" t="s">
        <v>640</v>
      </c>
      <c r="B18" s="415"/>
      <c r="C18" s="415"/>
      <c r="D18" s="415"/>
      <c r="E18" s="415"/>
      <c r="F18" s="415"/>
      <c r="G18" s="415"/>
      <c r="H18" s="415"/>
      <c r="I18" s="414"/>
      <c r="J18" s="414"/>
      <c r="K18" s="414"/>
      <c r="L18" s="413"/>
    </row>
    <row r="19" spans="1:12" ht="15.75">
      <c r="A19" s="415" t="s">
        <v>641</v>
      </c>
      <c r="B19" s="415"/>
      <c r="C19" s="415"/>
      <c r="D19" s="415"/>
      <c r="E19" s="415"/>
      <c r="F19" s="415"/>
      <c r="G19" s="415"/>
      <c r="H19" s="415"/>
      <c r="I19" s="414"/>
      <c r="J19" s="414"/>
      <c r="K19" s="414"/>
      <c r="L19" s="413"/>
    </row>
    <row r="20" spans="1:12" ht="15.75">
      <c r="A20" s="415" t="s">
        <v>642</v>
      </c>
      <c r="B20" s="415"/>
      <c r="C20" s="415"/>
      <c r="D20" s="415"/>
      <c r="E20" s="415"/>
      <c r="F20" s="415"/>
      <c r="G20" s="415"/>
      <c r="H20" s="415"/>
      <c r="I20" s="414"/>
      <c r="J20" s="414"/>
      <c r="K20" s="414"/>
      <c r="L20" s="413"/>
    </row>
    <row r="21" spans="1:12" ht="15.75">
      <c r="A21" s="170" t="s">
        <v>643</v>
      </c>
      <c r="B21" s="170"/>
      <c r="C21" s="170"/>
      <c r="D21" s="170"/>
      <c r="E21" s="170"/>
      <c r="F21" s="170"/>
      <c r="G21" s="170"/>
      <c r="H21" s="170"/>
      <c r="I21" s="414"/>
      <c r="J21" s="414"/>
      <c r="K21" s="414"/>
      <c r="L21" s="413"/>
    </row>
    <row r="22" spans="1:12" ht="15.75">
      <c r="A22" s="416" t="s">
        <v>644</v>
      </c>
      <c r="B22" s="416"/>
      <c r="C22" s="416"/>
      <c r="D22" s="416"/>
      <c r="E22" s="416"/>
      <c r="F22" s="416"/>
      <c r="G22" s="416"/>
      <c r="H22" s="416"/>
      <c r="I22" s="414"/>
      <c r="J22" s="414"/>
      <c r="K22" s="414"/>
      <c r="L22" s="413"/>
    </row>
    <row r="23" spans="1:12" ht="15.75">
      <c r="A23" s="415" t="s">
        <v>638</v>
      </c>
      <c r="B23" s="415"/>
      <c r="C23" s="415"/>
      <c r="D23" s="415"/>
      <c r="E23" s="415"/>
      <c r="F23" s="415"/>
      <c r="G23" s="415"/>
      <c r="H23" s="415"/>
      <c r="I23" s="414"/>
      <c r="J23" s="414"/>
      <c r="K23" s="414"/>
      <c r="L23" s="413"/>
    </row>
    <row r="24" spans="1:12" ht="15.75">
      <c r="A24" s="415" t="s">
        <v>639</v>
      </c>
      <c r="B24" s="415"/>
      <c r="C24" s="415"/>
      <c r="D24" s="415"/>
      <c r="E24" s="415"/>
      <c r="F24" s="415"/>
      <c r="G24" s="415"/>
      <c r="H24" s="415"/>
      <c r="I24" s="414"/>
      <c r="J24" s="414"/>
      <c r="K24" s="414"/>
      <c r="L24" s="413"/>
    </row>
    <row r="25" spans="1:12" ht="15.75">
      <c r="A25" s="415" t="s">
        <v>640</v>
      </c>
      <c r="B25" s="415"/>
      <c r="C25" s="415"/>
      <c r="D25" s="415"/>
      <c r="E25" s="415"/>
      <c r="F25" s="415"/>
      <c r="G25" s="415"/>
      <c r="H25" s="415"/>
      <c r="I25" s="414"/>
      <c r="J25" s="414"/>
      <c r="K25" s="414"/>
      <c r="L25" s="413"/>
    </row>
    <row r="26" spans="1:12" ht="15.75">
      <c r="A26" s="415" t="s">
        <v>641</v>
      </c>
      <c r="B26" s="415"/>
      <c r="C26" s="415"/>
      <c r="D26" s="415"/>
      <c r="E26" s="415"/>
      <c r="F26" s="415"/>
      <c r="G26" s="415"/>
      <c r="H26" s="415"/>
      <c r="I26" s="414"/>
      <c r="J26" s="414"/>
      <c r="K26" s="414"/>
      <c r="L26" s="413"/>
    </row>
    <row r="27" spans="1:12" ht="15.75">
      <c r="A27" s="415" t="s">
        <v>642</v>
      </c>
      <c r="B27" s="415"/>
      <c r="C27" s="415"/>
      <c r="D27" s="415"/>
      <c r="E27" s="415"/>
      <c r="F27" s="415"/>
      <c r="G27" s="415"/>
      <c r="H27" s="415"/>
      <c r="I27" s="414"/>
      <c r="J27" s="414"/>
      <c r="K27" s="414"/>
      <c r="L27" s="413"/>
    </row>
    <row r="28" spans="1:12" ht="15.75">
      <c r="A28" s="416" t="s">
        <v>645</v>
      </c>
      <c r="B28" s="416"/>
      <c r="C28" s="416"/>
      <c r="D28" s="416"/>
      <c r="E28" s="416"/>
      <c r="F28" s="416"/>
      <c r="G28" s="416"/>
      <c r="H28" s="416"/>
      <c r="I28" s="414"/>
      <c r="J28" s="414"/>
      <c r="K28" s="414"/>
      <c r="L28" s="413"/>
    </row>
    <row r="29" spans="1:12" ht="15.75">
      <c r="A29" s="170" t="s">
        <v>646</v>
      </c>
      <c r="B29" s="170"/>
      <c r="C29" s="170"/>
      <c r="D29" s="170"/>
      <c r="E29" s="170"/>
      <c r="F29" s="170"/>
      <c r="G29" s="170"/>
      <c r="H29" s="170"/>
      <c r="I29" s="414"/>
      <c r="J29" s="414"/>
      <c r="K29" s="414"/>
      <c r="L29" s="413"/>
    </row>
    <row r="30" spans="1:12" ht="15.75">
      <c r="A30" s="170" t="s">
        <v>647</v>
      </c>
      <c r="B30" s="170"/>
      <c r="C30" s="170"/>
      <c r="D30" s="170"/>
      <c r="E30" s="170"/>
      <c r="F30" s="170"/>
      <c r="G30" s="170"/>
      <c r="H30" s="170"/>
      <c r="I30" s="414"/>
      <c r="J30" s="414"/>
      <c r="K30" s="414"/>
      <c r="L30" s="413"/>
    </row>
    <row r="31" spans="1:12" ht="15.75">
      <c r="A31" s="170" t="s">
        <v>623</v>
      </c>
      <c r="B31" s="170"/>
      <c r="C31" s="170"/>
      <c r="D31" s="170"/>
      <c r="E31" s="170"/>
      <c r="F31" s="170"/>
      <c r="G31" s="170"/>
      <c r="H31" s="170"/>
      <c r="I31" s="414"/>
      <c r="J31" s="414"/>
      <c r="K31" s="414"/>
      <c r="L31" s="413"/>
    </row>
    <row r="32" spans="1:12" ht="15.75">
      <c r="A32" s="170" t="s">
        <v>89</v>
      </c>
      <c r="B32" s="170"/>
      <c r="C32" s="170"/>
      <c r="D32" s="170"/>
      <c r="E32" s="170"/>
      <c r="F32" s="170"/>
      <c r="G32" s="170"/>
      <c r="H32" s="170"/>
      <c r="I32" s="414"/>
      <c r="J32" s="414"/>
      <c r="K32" s="414"/>
      <c r="L32" s="413"/>
    </row>
    <row r="33" spans="1:12" ht="15.75">
      <c r="A33" s="170" t="s">
        <v>648</v>
      </c>
      <c r="B33" s="170"/>
      <c r="C33" s="170"/>
      <c r="D33" s="170"/>
      <c r="E33" s="170"/>
      <c r="F33" s="170"/>
      <c r="G33" s="170"/>
      <c r="H33" s="170"/>
      <c r="I33" s="414"/>
      <c r="J33" s="414"/>
      <c r="K33" s="414"/>
      <c r="L33" s="413"/>
    </row>
    <row r="34" spans="1:12" ht="15.75">
      <c r="A34" s="170" t="s">
        <v>649</v>
      </c>
      <c r="B34" s="170"/>
      <c r="C34" s="170"/>
      <c r="D34" s="170"/>
      <c r="E34" s="170"/>
      <c r="F34" s="170"/>
      <c r="G34" s="170"/>
      <c r="H34" s="170"/>
      <c r="I34" s="414"/>
      <c r="J34" s="414"/>
      <c r="K34" s="414"/>
      <c r="L34" s="413"/>
    </row>
    <row r="35" spans="1:12" ht="15.75">
      <c r="A35" s="170"/>
      <c r="B35" s="170"/>
      <c r="C35" s="170"/>
      <c r="D35" s="170"/>
      <c r="E35" s="170"/>
      <c r="F35" s="170"/>
      <c r="G35" s="170"/>
      <c r="H35" s="170"/>
      <c r="I35" s="417"/>
      <c r="J35" s="417"/>
      <c r="K35" s="417"/>
      <c r="L35" s="170"/>
    </row>
    <row r="36" spans="1:12" ht="15.75">
      <c r="A36" s="170" t="s">
        <v>650</v>
      </c>
      <c r="B36" s="170"/>
      <c r="C36" s="170"/>
      <c r="D36" s="170"/>
      <c r="E36" s="170"/>
      <c r="F36" s="170"/>
      <c r="G36" s="170"/>
      <c r="H36" s="170"/>
      <c r="I36" s="414"/>
      <c r="J36" s="414"/>
      <c r="K36" s="414"/>
      <c r="L36" s="413"/>
    </row>
    <row r="37" spans="1:12" ht="15.75">
      <c r="A37" s="170" t="s">
        <v>651</v>
      </c>
      <c r="B37" s="170"/>
      <c r="C37" s="170"/>
      <c r="D37" s="170"/>
      <c r="E37" s="170"/>
      <c r="F37" s="170"/>
      <c r="G37" s="170"/>
      <c r="H37" s="170"/>
      <c r="I37" s="414"/>
      <c r="J37" s="414"/>
      <c r="K37" s="414"/>
      <c r="L37" s="413"/>
    </row>
    <row r="38" spans="1:12" ht="15.75">
      <c r="A38" s="415" t="s">
        <v>638</v>
      </c>
      <c r="B38" s="415"/>
      <c r="C38" s="415"/>
      <c r="D38" s="415"/>
      <c r="E38" s="415"/>
      <c r="F38" s="415"/>
      <c r="G38" s="415"/>
      <c r="H38" s="415"/>
      <c r="I38" s="414"/>
      <c r="J38" s="414"/>
      <c r="K38" s="414"/>
      <c r="L38" s="413"/>
    </row>
    <row r="39" spans="1:12" ht="15.75">
      <c r="A39" s="415" t="s">
        <v>639</v>
      </c>
      <c r="B39" s="415"/>
      <c r="C39" s="415"/>
      <c r="D39" s="415"/>
      <c r="E39" s="415"/>
      <c r="F39" s="415"/>
      <c r="G39" s="415"/>
      <c r="H39" s="415"/>
      <c r="I39" s="414"/>
      <c r="J39" s="414"/>
      <c r="K39" s="414"/>
      <c r="L39" s="413"/>
    </row>
    <row r="40" spans="1:12" ht="15.75">
      <c r="A40" s="415" t="s">
        <v>640</v>
      </c>
      <c r="B40" s="415"/>
      <c r="C40" s="415"/>
      <c r="D40" s="415"/>
      <c r="E40" s="415"/>
      <c r="F40" s="415"/>
      <c r="G40" s="415"/>
      <c r="H40" s="415"/>
      <c r="I40" s="414"/>
      <c r="J40" s="414"/>
      <c r="K40" s="414"/>
      <c r="L40" s="413"/>
    </row>
    <row r="41" spans="1:12" ht="15.75">
      <c r="A41" s="415" t="s">
        <v>641</v>
      </c>
      <c r="B41" s="415"/>
      <c r="C41" s="415"/>
      <c r="D41" s="415"/>
      <c r="E41" s="415"/>
      <c r="F41" s="415"/>
      <c r="G41" s="415"/>
      <c r="H41" s="415"/>
      <c r="I41" s="414"/>
      <c r="J41" s="414"/>
      <c r="K41" s="414"/>
      <c r="L41" s="413"/>
    </row>
    <row r="42" spans="1:12" ht="15.75">
      <c r="A42" s="415" t="s">
        <v>642</v>
      </c>
      <c r="B42" s="415"/>
      <c r="C42" s="415"/>
      <c r="D42" s="415"/>
      <c r="E42" s="415"/>
      <c r="F42" s="415"/>
      <c r="G42" s="415"/>
      <c r="H42" s="415"/>
      <c r="I42" s="414"/>
      <c r="J42" s="414"/>
      <c r="K42" s="414"/>
      <c r="L42" s="413"/>
    </row>
    <row r="43" spans="1:12" ht="15.75">
      <c r="A43" s="170" t="s">
        <v>652</v>
      </c>
      <c r="B43" s="170"/>
      <c r="C43" s="170"/>
      <c r="D43" s="170"/>
      <c r="E43" s="170"/>
      <c r="F43" s="170"/>
      <c r="G43" s="170"/>
      <c r="H43" s="170"/>
      <c r="I43" s="414"/>
      <c r="J43" s="414"/>
      <c r="K43" s="414"/>
      <c r="L43" s="413"/>
    </row>
    <row r="44" spans="1:12" ht="15.75">
      <c r="A44" s="416" t="s">
        <v>653</v>
      </c>
      <c r="B44" s="416"/>
      <c r="C44" s="416"/>
      <c r="D44" s="416"/>
      <c r="E44" s="416"/>
      <c r="F44" s="416"/>
      <c r="G44" s="416"/>
      <c r="H44" s="416"/>
      <c r="I44" s="414"/>
      <c r="J44" s="414"/>
      <c r="K44" s="414"/>
      <c r="L44" s="413"/>
    </row>
    <row r="45" spans="1:12" ht="15.75">
      <c r="A45" s="415" t="s">
        <v>638</v>
      </c>
      <c r="B45" s="415"/>
      <c r="C45" s="415"/>
      <c r="D45" s="415"/>
      <c r="E45" s="415"/>
      <c r="F45" s="415"/>
      <c r="G45" s="415"/>
      <c r="H45" s="415"/>
      <c r="I45" s="414"/>
      <c r="J45" s="414"/>
      <c r="K45" s="414"/>
      <c r="L45" s="413"/>
    </row>
    <row r="46" spans="1:12" ht="15.75">
      <c r="A46" s="415" t="s">
        <v>639</v>
      </c>
      <c r="B46" s="415"/>
      <c r="C46" s="415"/>
      <c r="D46" s="415"/>
      <c r="E46" s="415"/>
      <c r="F46" s="415"/>
      <c r="G46" s="415"/>
      <c r="H46" s="415"/>
      <c r="I46" s="414"/>
      <c r="J46" s="414"/>
      <c r="K46" s="414"/>
      <c r="L46" s="413"/>
    </row>
    <row r="47" spans="1:12" ht="15.75">
      <c r="A47" s="415" t="s">
        <v>640</v>
      </c>
      <c r="B47" s="415"/>
      <c r="C47" s="415"/>
      <c r="D47" s="415"/>
      <c r="E47" s="415"/>
      <c r="F47" s="415"/>
      <c r="G47" s="415"/>
      <c r="H47" s="415"/>
      <c r="I47" s="414"/>
      <c r="J47" s="414"/>
      <c r="K47" s="414"/>
      <c r="L47" s="413"/>
    </row>
    <row r="48" spans="1:12" ht="15.75">
      <c r="A48" s="415" t="s">
        <v>641</v>
      </c>
      <c r="B48" s="415"/>
      <c r="C48" s="415"/>
      <c r="D48" s="415"/>
      <c r="E48" s="415"/>
      <c r="F48" s="415"/>
      <c r="G48" s="415"/>
      <c r="H48" s="415"/>
      <c r="I48" s="414"/>
      <c r="J48" s="414"/>
      <c r="K48" s="414"/>
      <c r="L48" s="413"/>
    </row>
    <row r="49" spans="1:12" ht="15.75">
      <c r="A49" s="415" t="s">
        <v>642</v>
      </c>
      <c r="B49" s="415"/>
      <c r="C49" s="415"/>
      <c r="D49" s="415"/>
      <c r="E49" s="415"/>
      <c r="F49" s="415"/>
      <c r="G49" s="415"/>
      <c r="H49" s="415"/>
      <c r="I49" s="414"/>
      <c r="J49" s="414"/>
      <c r="K49" s="414"/>
      <c r="L49" s="413"/>
    </row>
    <row r="50" spans="1:12" ht="15.75">
      <c r="A50" s="416" t="s">
        <v>654</v>
      </c>
      <c r="B50" s="416"/>
      <c r="C50" s="416"/>
      <c r="D50" s="416"/>
      <c r="E50" s="416"/>
      <c r="F50" s="416"/>
      <c r="G50" s="416"/>
      <c r="H50" s="416"/>
      <c r="I50" s="414"/>
      <c r="J50" s="414"/>
      <c r="K50" s="414"/>
      <c r="L50" s="413"/>
    </row>
    <row r="51" spans="1:12" ht="15.75">
      <c r="A51" s="416" t="s">
        <v>655</v>
      </c>
      <c r="B51" s="416"/>
      <c r="C51" s="416"/>
      <c r="D51" s="416"/>
      <c r="E51" s="416"/>
      <c r="F51" s="416"/>
      <c r="G51" s="416"/>
      <c r="H51" s="416"/>
      <c r="I51" s="414"/>
      <c r="J51" s="414"/>
      <c r="K51" s="414"/>
      <c r="L51" s="413"/>
    </row>
    <row r="52" spans="1:12" ht="15.75">
      <c r="A52" s="170" t="s">
        <v>656</v>
      </c>
      <c r="B52" s="170"/>
      <c r="C52" s="170"/>
      <c r="D52" s="170"/>
      <c r="E52" s="170"/>
      <c r="F52" s="170"/>
      <c r="G52" s="170"/>
      <c r="H52" s="170"/>
      <c r="I52" s="414"/>
      <c r="J52" s="414"/>
      <c r="K52" s="414"/>
      <c r="L52" s="413"/>
    </row>
    <row r="53" spans="1:12" ht="15.75">
      <c r="A53" s="170" t="s">
        <v>657</v>
      </c>
      <c r="B53" s="170"/>
      <c r="C53" s="170"/>
      <c r="D53" s="170"/>
      <c r="E53" s="170"/>
      <c r="F53" s="170"/>
      <c r="G53" s="170"/>
      <c r="H53" s="170"/>
      <c r="I53" s="417"/>
      <c r="J53" s="417"/>
      <c r="K53" s="417"/>
      <c r="L53" s="170"/>
    </row>
    <row r="54" spans="1:12" ht="15.75">
      <c r="A54" s="170" t="s">
        <v>651</v>
      </c>
      <c r="B54" s="170"/>
      <c r="C54" s="170"/>
      <c r="D54" s="170"/>
      <c r="E54" s="170"/>
      <c r="F54" s="170"/>
      <c r="G54" s="170"/>
      <c r="H54" s="170"/>
      <c r="I54" s="414"/>
      <c r="J54" s="414"/>
      <c r="K54" s="414"/>
      <c r="L54" s="413"/>
    </row>
    <row r="55" spans="1:12" ht="15.75">
      <c r="A55" s="170" t="s">
        <v>652</v>
      </c>
      <c r="B55" s="170"/>
      <c r="C55" s="170"/>
      <c r="D55" s="170"/>
      <c r="E55" s="170"/>
      <c r="F55" s="170"/>
      <c r="G55" s="170"/>
      <c r="H55" s="170"/>
      <c r="I55" s="414"/>
      <c r="J55" s="414"/>
      <c r="K55" s="414"/>
      <c r="L55" s="413"/>
    </row>
    <row r="56" spans="1:12" ht="15.75">
      <c r="A56" s="170" t="s">
        <v>658</v>
      </c>
      <c r="B56" s="170"/>
      <c r="C56" s="170"/>
      <c r="D56" s="170"/>
      <c r="E56" s="170"/>
      <c r="F56" s="170"/>
      <c r="G56" s="170"/>
      <c r="H56" s="170"/>
      <c r="I56" s="414"/>
      <c r="J56" s="414"/>
      <c r="K56" s="414"/>
      <c r="L56" s="413"/>
    </row>
    <row r="57" spans="1:12" ht="15.75">
      <c r="A57" s="170" t="s">
        <v>659</v>
      </c>
      <c r="B57" s="170"/>
      <c r="C57" s="170"/>
      <c r="D57" s="170"/>
      <c r="E57" s="170"/>
      <c r="F57" s="170"/>
      <c r="G57" s="170"/>
      <c r="H57" s="170"/>
      <c r="I57" s="417"/>
      <c r="J57" s="417"/>
      <c r="K57" s="417"/>
      <c r="L57" s="170"/>
    </row>
    <row r="58" spans="1:12" ht="15.75">
      <c r="A58" s="170" t="s">
        <v>651</v>
      </c>
      <c r="B58" s="170"/>
      <c r="C58" s="170"/>
      <c r="D58" s="170"/>
      <c r="E58" s="170"/>
      <c r="F58" s="170"/>
      <c r="G58" s="170"/>
      <c r="H58" s="170"/>
      <c r="I58" s="417"/>
      <c r="J58" s="417"/>
      <c r="K58" s="417"/>
      <c r="L58" s="170"/>
    </row>
    <row r="59" spans="1:12" ht="15.75">
      <c r="A59" s="416" t="s">
        <v>660</v>
      </c>
      <c r="B59" s="416"/>
      <c r="C59" s="416"/>
      <c r="D59" s="416"/>
      <c r="E59" s="416"/>
      <c r="F59" s="416"/>
      <c r="G59" s="416"/>
      <c r="H59" s="416"/>
      <c r="I59" s="414"/>
      <c r="J59" s="414"/>
      <c r="K59" s="414"/>
      <c r="L59" s="413"/>
    </row>
    <row r="60" spans="1:12" ht="15.75">
      <c r="A60" s="416" t="s">
        <v>661</v>
      </c>
      <c r="B60" s="416"/>
      <c r="C60" s="416"/>
      <c r="D60" s="416"/>
      <c r="E60" s="416"/>
      <c r="F60" s="416"/>
      <c r="G60" s="416"/>
      <c r="H60" s="416"/>
      <c r="I60" s="414"/>
      <c r="J60" s="414"/>
      <c r="K60" s="414"/>
      <c r="L60" s="413"/>
    </row>
    <row r="61" spans="1:12" ht="15.75">
      <c r="A61" s="170" t="s">
        <v>652</v>
      </c>
      <c r="B61" s="170"/>
      <c r="C61" s="170"/>
      <c r="D61" s="170"/>
      <c r="E61" s="170"/>
      <c r="F61" s="170"/>
      <c r="G61" s="170"/>
      <c r="H61" s="170"/>
      <c r="I61" s="414"/>
      <c r="J61" s="414"/>
      <c r="K61" s="414"/>
      <c r="L61" s="413"/>
    </row>
    <row r="62" spans="1:12" ht="15.75">
      <c r="A62" s="416" t="s">
        <v>662</v>
      </c>
      <c r="B62" s="416"/>
      <c r="C62" s="416"/>
      <c r="D62" s="416"/>
      <c r="E62" s="416"/>
      <c r="F62" s="416"/>
      <c r="G62" s="416"/>
      <c r="H62" s="416"/>
      <c r="I62" s="414"/>
      <c r="J62" s="414"/>
      <c r="K62" s="414"/>
      <c r="L62" s="413"/>
    </row>
    <row r="63" spans="1:12" ht="15.75">
      <c r="A63" s="170" t="s">
        <v>663</v>
      </c>
      <c r="B63" s="170"/>
      <c r="C63" s="170"/>
      <c r="D63" s="170"/>
      <c r="E63" s="170"/>
      <c r="F63" s="170"/>
      <c r="G63" s="170"/>
      <c r="H63" s="170"/>
      <c r="I63" s="417"/>
      <c r="J63" s="417"/>
      <c r="K63" s="417"/>
      <c r="L63" s="170"/>
    </row>
    <row r="64" spans="1:12" ht="15.75">
      <c r="A64" s="170" t="s">
        <v>664</v>
      </c>
      <c r="B64" s="170"/>
      <c r="C64" s="170"/>
      <c r="D64" s="170"/>
      <c r="E64" s="170"/>
      <c r="F64" s="170"/>
      <c r="G64" s="170"/>
      <c r="H64" s="170"/>
      <c r="I64" s="417"/>
      <c r="J64" s="417"/>
      <c r="K64" s="417"/>
      <c r="L64" s="170"/>
    </row>
    <row r="65" spans="1:12" ht="15.75">
      <c r="A65" s="170" t="s">
        <v>665</v>
      </c>
      <c r="B65" s="170"/>
      <c r="C65" s="170"/>
      <c r="D65" s="170"/>
      <c r="E65" s="170"/>
      <c r="F65" s="170"/>
      <c r="G65" s="170"/>
      <c r="H65" s="170"/>
      <c r="I65" s="417"/>
      <c r="J65" s="417"/>
      <c r="K65" s="417"/>
      <c r="L65" s="170"/>
    </row>
    <row r="66" spans="1:12" ht="15.75">
      <c r="A66" s="418" t="s">
        <v>666</v>
      </c>
      <c r="B66" s="418"/>
      <c r="C66" s="418"/>
      <c r="D66" s="418"/>
      <c r="E66" s="418"/>
      <c r="F66" s="418"/>
      <c r="G66" s="418"/>
      <c r="H66" s="418"/>
      <c r="I66" s="417"/>
      <c r="J66" s="417"/>
      <c r="K66" s="417"/>
      <c r="L66" s="170"/>
    </row>
    <row r="67" spans="1:12" ht="15.75">
      <c r="A67" s="418" t="s">
        <v>667</v>
      </c>
      <c r="B67" s="418"/>
      <c r="C67" s="418"/>
      <c r="D67" s="418"/>
      <c r="E67" s="418"/>
      <c r="F67" s="418"/>
      <c r="G67" s="418"/>
      <c r="H67" s="418"/>
      <c r="I67" s="417"/>
      <c r="J67" s="417"/>
      <c r="K67" s="417"/>
      <c r="L67" s="170"/>
    </row>
    <row r="68" spans="1:12" ht="15.75">
      <c r="A68" s="418" t="s">
        <v>668</v>
      </c>
      <c r="B68" s="418"/>
      <c r="C68" s="418"/>
      <c r="D68" s="418"/>
      <c r="E68" s="418"/>
      <c r="F68" s="418"/>
      <c r="G68" s="418"/>
      <c r="H68" s="418"/>
      <c r="I68" s="417"/>
      <c r="J68" s="417"/>
      <c r="K68" s="417"/>
      <c r="L68" s="170"/>
    </row>
    <row r="69" spans="1:12" ht="15.75">
      <c r="A69" s="418" t="s">
        <v>669</v>
      </c>
      <c r="B69" s="418"/>
      <c r="C69" s="418"/>
      <c r="D69" s="418"/>
      <c r="E69" s="418"/>
      <c r="F69" s="418"/>
      <c r="G69" s="418"/>
      <c r="H69" s="418"/>
      <c r="I69" s="414"/>
      <c r="J69" s="414"/>
      <c r="K69" s="414"/>
      <c r="L69" s="413"/>
    </row>
    <row r="70" spans="1:12" ht="15.75">
      <c r="A70" s="170" t="s">
        <v>664</v>
      </c>
      <c r="B70" s="170"/>
      <c r="C70" s="170"/>
      <c r="D70" s="170"/>
      <c r="E70" s="170"/>
      <c r="F70" s="170"/>
      <c r="G70" s="170"/>
      <c r="H70" s="170"/>
      <c r="I70" s="417"/>
      <c r="J70" s="417"/>
      <c r="K70" s="417"/>
      <c r="L70" s="170"/>
    </row>
    <row r="71" spans="1:12" ht="15.75">
      <c r="A71" s="170" t="s">
        <v>670</v>
      </c>
      <c r="B71" s="170"/>
      <c r="C71" s="170"/>
      <c r="D71" s="170"/>
      <c r="E71" s="170"/>
      <c r="F71" s="170"/>
      <c r="G71" s="170"/>
      <c r="H71" s="170"/>
      <c r="I71" s="417"/>
      <c r="J71" s="417"/>
      <c r="K71" s="417"/>
      <c r="L71" s="170"/>
    </row>
    <row r="72" spans="1:12" ht="15.75">
      <c r="A72" s="418" t="s">
        <v>671</v>
      </c>
      <c r="B72" s="418"/>
      <c r="C72" s="418"/>
      <c r="D72" s="418"/>
      <c r="E72" s="418"/>
      <c r="F72" s="418"/>
      <c r="G72" s="418"/>
      <c r="H72" s="418"/>
      <c r="I72" s="414"/>
      <c r="J72" s="414"/>
      <c r="K72" s="414"/>
      <c r="L72" s="413"/>
    </row>
    <row r="73" spans="1:12" ht="15.75">
      <c r="A73" s="170" t="s">
        <v>672</v>
      </c>
      <c r="B73" s="170"/>
      <c r="C73" s="170"/>
      <c r="D73" s="170"/>
      <c r="E73" s="170"/>
      <c r="F73" s="170"/>
      <c r="G73" s="170"/>
      <c r="H73" s="170"/>
      <c r="I73" s="417"/>
      <c r="J73" s="417"/>
      <c r="K73" s="417"/>
      <c r="L73" s="170"/>
    </row>
    <row r="74" spans="1:12" ht="15.75">
      <c r="A74" s="170" t="s">
        <v>673</v>
      </c>
      <c r="B74" s="170"/>
      <c r="C74" s="170"/>
      <c r="D74" s="170"/>
      <c r="E74" s="170"/>
      <c r="F74" s="170"/>
      <c r="G74" s="170"/>
      <c r="H74" s="170"/>
      <c r="I74" s="417"/>
      <c r="J74" s="417"/>
      <c r="K74" s="417"/>
      <c r="L74" s="170"/>
    </row>
  </sheetData>
  <sheetProtection/>
  <mergeCells count="1">
    <mergeCell ref="A5:L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zoomScaleNormal="90" zoomScalePageLayoutView="0" workbookViewId="0" topLeftCell="A19">
      <selection activeCell="I46" sqref="I46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>
      <c r="F1" s="4"/>
    </row>
    <row r="2" ht="15.75">
      <c r="F2" s="4" t="s">
        <v>560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8" ht="36.75" customHeight="1">
      <c r="A6" s="701" t="s">
        <v>313</v>
      </c>
      <c r="B6" s="701"/>
      <c r="C6" s="701"/>
      <c r="D6" s="701"/>
      <c r="E6" s="701"/>
      <c r="F6" s="701"/>
      <c r="H6" s="4"/>
    </row>
    <row r="7" spans="1:8" ht="36.75" customHeight="1">
      <c r="A7" s="351"/>
      <c r="B7" s="351"/>
      <c r="C7" s="351"/>
      <c r="D7" s="351"/>
      <c r="E7" s="351"/>
      <c r="F7" s="351"/>
      <c r="H7" s="4"/>
    </row>
    <row r="8" ht="15.75">
      <c r="F8" s="4" t="s">
        <v>298</v>
      </c>
    </row>
    <row r="9" ht="15.75">
      <c r="F9" s="4" t="s">
        <v>299</v>
      </c>
    </row>
    <row r="10" ht="15.75">
      <c r="F10" s="4"/>
    </row>
    <row r="11" ht="15.75">
      <c r="F11" s="236" t="s">
        <v>300</v>
      </c>
    </row>
    <row r="12" ht="15.75">
      <c r="F12" s="4" t="s">
        <v>301</v>
      </c>
    </row>
    <row r="13" ht="15.75">
      <c r="F13" s="4" t="s">
        <v>302</v>
      </c>
    </row>
    <row r="14" ht="15.75">
      <c r="F14" s="4"/>
    </row>
    <row r="15" ht="16.5" thickBot="1">
      <c r="F15" s="4" t="s">
        <v>93</v>
      </c>
    </row>
    <row r="16" spans="1:9" ht="15.75">
      <c r="A16" s="702" t="s">
        <v>0</v>
      </c>
      <c r="B16" s="713" t="s">
        <v>64</v>
      </c>
      <c r="C16" s="702" t="s">
        <v>317</v>
      </c>
      <c r="D16" s="716"/>
      <c r="E16" s="715" t="s">
        <v>318</v>
      </c>
      <c r="F16" s="716"/>
      <c r="I16" s="40"/>
    </row>
    <row r="17" spans="1:9" ht="16.5" thickBot="1">
      <c r="A17" s="712"/>
      <c r="B17" s="714"/>
      <c r="C17" s="54" t="s">
        <v>24</v>
      </c>
      <c r="D17" s="56" t="s">
        <v>25</v>
      </c>
      <c r="E17" s="202" t="s">
        <v>24</v>
      </c>
      <c r="F17" s="56" t="s">
        <v>25</v>
      </c>
      <c r="I17" s="40"/>
    </row>
    <row r="18" spans="1:9" ht="16.5" thickBot="1">
      <c r="A18" s="135">
        <v>1</v>
      </c>
      <c r="B18" s="137">
        <v>2</v>
      </c>
      <c r="C18" s="138">
        <v>3</v>
      </c>
      <c r="D18" s="136">
        <v>4</v>
      </c>
      <c r="E18" s="203">
        <v>5</v>
      </c>
      <c r="F18" s="136">
        <v>6</v>
      </c>
      <c r="I18" s="40"/>
    </row>
    <row r="19" spans="1:9" ht="15.75" customHeight="1">
      <c r="A19" s="142" t="s">
        <v>44</v>
      </c>
      <c r="B19" s="117" t="s">
        <v>66</v>
      </c>
      <c r="C19" s="61"/>
      <c r="D19" s="62"/>
      <c r="E19" s="204"/>
      <c r="F19" s="198"/>
      <c r="I19" s="40"/>
    </row>
    <row r="20" spans="1:9" ht="15.75">
      <c r="A20" s="67"/>
      <c r="B20" s="68" t="s">
        <v>75</v>
      </c>
      <c r="C20" s="65"/>
      <c r="D20" s="66"/>
      <c r="E20" s="205"/>
      <c r="F20" s="55"/>
      <c r="I20" s="40"/>
    </row>
    <row r="21" spans="1:9" ht="31.5">
      <c r="A21" s="67" t="s">
        <v>3</v>
      </c>
      <c r="B21" s="68" t="s">
        <v>348</v>
      </c>
      <c r="C21" s="65"/>
      <c r="D21" s="66"/>
      <c r="E21" s="205"/>
      <c r="F21" s="93"/>
      <c r="I21" s="40"/>
    </row>
    <row r="22" spans="1:9" ht="16.5" thickBot="1">
      <c r="A22" s="71" t="s">
        <v>4</v>
      </c>
      <c r="B22" s="72" t="s">
        <v>264</v>
      </c>
      <c r="C22" s="77"/>
      <c r="D22" s="78"/>
      <c r="E22" s="206"/>
      <c r="F22" s="194"/>
      <c r="I22" s="40"/>
    </row>
    <row r="23" spans="1:9" ht="15.75">
      <c r="A23" s="142" t="s">
        <v>37</v>
      </c>
      <c r="B23" s="117" t="s">
        <v>240</v>
      </c>
      <c r="C23" s="61"/>
      <c r="D23" s="62"/>
      <c r="E23" s="204"/>
      <c r="F23" s="133"/>
      <c r="I23" s="40"/>
    </row>
    <row r="24" spans="1:9" ht="15.75">
      <c r="A24" s="63" t="s">
        <v>2</v>
      </c>
      <c r="B24" s="64" t="s">
        <v>67</v>
      </c>
      <c r="C24" s="65"/>
      <c r="D24" s="66"/>
      <c r="E24" s="205"/>
      <c r="F24" s="93"/>
      <c r="I24" s="40"/>
    </row>
    <row r="25" spans="1:9" ht="15.75">
      <c r="A25" s="67"/>
      <c r="B25" s="68" t="s">
        <v>75</v>
      </c>
      <c r="C25" s="69"/>
      <c r="D25" s="70"/>
      <c r="E25" s="207"/>
      <c r="F25" s="55"/>
      <c r="I25" s="40"/>
    </row>
    <row r="26" spans="1:9" ht="15.75">
      <c r="A26" s="67" t="s">
        <v>3</v>
      </c>
      <c r="B26" s="68" t="s">
        <v>261</v>
      </c>
      <c r="C26" s="69"/>
      <c r="D26" s="70"/>
      <c r="E26" s="207"/>
      <c r="F26" s="93"/>
      <c r="I26" s="40"/>
    </row>
    <row r="27" spans="1:9" ht="15.75">
      <c r="A27" s="67" t="s">
        <v>4</v>
      </c>
      <c r="B27" s="68" t="s">
        <v>262</v>
      </c>
      <c r="C27" s="69"/>
      <c r="D27" s="70"/>
      <c r="E27" s="207"/>
      <c r="F27" s="93"/>
      <c r="I27" s="40"/>
    </row>
    <row r="28" spans="1:9" ht="15.75">
      <c r="A28" s="67" t="s">
        <v>15</v>
      </c>
      <c r="B28" s="68" t="s">
        <v>263</v>
      </c>
      <c r="C28" s="69"/>
      <c r="D28" s="70"/>
      <c r="E28" s="207"/>
      <c r="F28" s="93"/>
      <c r="I28" s="40"/>
    </row>
    <row r="29" spans="1:9" ht="15.75">
      <c r="A29" s="63" t="s">
        <v>5</v>
      </c>
      <c r="B29" s="64" t="s">
        <v>68</v>
      </c>
      <c r="C29" s="65"/>
      <c r="D29" s="66"/>
      <c r="E29" s="205"/>
      <c r="F29" s="93"/>
      <c r="I29" s="40"/>
    </row>
    <row r="30" spans="1:9" ht="15.75">
      <c r="A30" s="63" t="s">
        <v>69</v>
      </c>
      <c r="B30" s="64" t="s">
        <v>70</v>
      </c>
      <c r="C30" s="65"/>
      <c r="D30" s="66"/>
      <c r="E30" s="205"/>
      <c r="F30" s="55"/>
      <c r="I30" s="40"/>
    </row>
    <row r="31" spans="1:9" ht="15.75">
      <c r="A31" s="63" t="s">
        <v>71</v>
      </c>
      <c r="B31" s="64" t="s">
        <v>80</v>
      </c>
      <c r="C31" s="65"/>
      <c r="D31" s="66"/>
      <c r="E31" s="205"/>
      <c r="F31" s="55"/>
      <c r="I31" s="40"/>
    </row>
    <row r="32" spans="1:9" ht="15.75">
      <c r="A32" s="63" t="s">
        <v>79</v>
      </c>
      <c r="B32" s="64" t="s">
        <v>72</v>
      </c>
      <c r="C32" s="65"/>
      <c r="D32" s="66"/>
      <c r="E32" s="205"/>
      <c r="F32" s="93"/>
      <c r="I32" s="40"/>
    </row>
    <row r="33" spans="1:9" ht="15.75">
      <c r="A33" s="67"/>
      <c r="B33" s="68" t="s">
        <v>75</v>
      </c>
      <c r="C33" s="69"/>
      <c r="D33" s="70"/>
      <c r="E33" s="207"/>
      <c r="F33" s="93"/>
      <c r="I33" s="40"/>
    </row>
    <row r="34" spans="1:9" ht="15.75">
      <c r="A34" s="67" t="s">
        <v>13</v>
      </c>
      <c r="B34" s="68" t="s">
        <v>74</v>
      </c>
      <c r="C34" s="69"/>
      <c r="D34" s="70"/>
      <c r="E34" s="207"/>
      <c r="F34" s="93"/>
      <c r="I34" s="40"/>
    </row>
    <row r="35" spans="1:9" ht="15.75">
      <c r="A35" s="67" t="s">
        <v>81</v>
      </c>
      <c r="B35" s="68" t="s">
        <v>241</v>
      </c>
      <c r="C35" s="69"/>
      <c r="D35" s="70"/>
      <c r="E35" s="207"/>
      <c r="F35" s="93"/>
      <c r="I35" s="40"/>
    </row>
    <row r="36" spans="1:9" ht="16.5" thickBot="1">
      <c r="A36" s="71" t="s">
        <v>198</v>
      </c>
      <c r="B36" s="72" t="s">
        <v>242</v>
      </c>
      <c r="C36" s="73"/>
      <c r="D36" s="74"/>
      <c r="E36" s="208"/>
      <c r="F36" s="194"/>
      <c r="I36" s="40"/>
    </row>
    <row r="37" spans="1:9" ht="16.5" thickBot="1">
      <c r="A37" s="141" t="s">
        <v>38</v>
      </c>
      <c r="B37" s="75" t="s">
        <v>243</v>
      </c>
      <c r="C37" s="59"/>
      <c r="D37" s="60"/>
      <c r="E37" s="209"/>
      <c r="F37" s="193"/>
      <c r="I37" s="40"/>
    </row>
    <row r="38" spans="1:9" ht="15.75">
      <c r="A38" s="142" t="s">
        <v>82</v>
      </c>
      <c r="B38" s="117" t="s">
        <v>83</v>
      </c>
      <c r="C38" s="61"/>
      <c r="D38" s="62"/>
      <c r="E38" s="204"/>
      <c r="F38" s="133"/>
      <c r="I38" s="40"/>
    </row>
    <row r="39" spans="1:9" ht="15.75">
      <c r="A39" s="67" t="s">
        <v>2</v>
      </c>
      <c r="B39" s="68" t="s">
        <v>84</v>
      </c>
      <c r="C39" s="69"/>
      <c r="D39" s="70"/>
      <c r="E39" s="207"/>
      <c r="F39" s="93"/>
      <c r="I39" s="40"/>
    </row>
    <row r="40" spans="1:9" ht="15.75">
      <c r="A40" s="67"/>
      <c r="B40" s="68" t="s">
        <v>73</v>
      </c>
      <c r="C40" s="69"/>
      <c r="D40" s="70"/>
      <c r="E40" s="207"/>
      <c r="F40" s="93"/>
      <c r="I40" s="40"/>
    </row>
    <row r="41" spans="1:9" ht="31.5">
      <c r="A41" s="67" t="s">
        <v>3</v>
      </c>
      <c r="B41" s="68" t="s">
        <v>247</v>
      </c>
      <c r="C41" s="69"/>
      <c r="D41" s="70"/>
      <c r="E41" s="207"/>
      <c r="F41" s="93"/>
      <c r="I41" s="40"/>
    </row>
    <row r="42" spans="1:9" ht="15.75">
      <c r="A42" s="67" t="s">
        <v>4</v>
      </c>
      <c r="B42" s="76" t="s">
        <v>248</v>
      </c>
      <c r="C42" s="69"/>
      <c r="D42" s="70"/>
      <c r="E42" s="207"/>
      <c r="F42" s="93"/>
      <c r="I42" s="40"/>
    </row>
    <row r="43" spans="1:9" ht="15.75">
      <c r="A43" s="67" t="s">
        <v>5</v>
      </c>
      <c r="B43" s="68" t="s">
        <v>85</v>
      </c>
      <c r="C43" s="69"/>
      <c r="D43" s="70"/>
      <c r="E43" s="207"/>
      <c r="F43" s="93"/>
      <c r="I43" s="40"/>
    </row>
    <row r="44" spans="1:9" ht="15.75">
      <c r="A44" s="67"/>
      <c r="B44" s="68" t="s">
        <v>73</v>
      </c>
      <c r="C44" s="69"/>
      <c r="D44" s="70"/>
      <c r="E44" s="207"/>
      <c r="F44" s="93"/>
      <c r="I44" s="40"/>
    </row>
    <row r="45" spans="1:9" ht="16.5" thickBot="1">
      <c r="A45" s="71" t="s">
        <v>6</v>
      </c>
      <c r="B45" s="72" t="s">
        <v>249</v>
      </c>
      <c r="C45" s="73"/>
      <c r="D45" s="74"/>
      <c r="E45" s="208"/>
      <c r="F45" s="194"/>
      <c r="I45" s="40"/>
    </row>
    <row r="46" spans="1:9" ht="16.5" thickBot="1">
      <c r="A46" s="167" t="s">
        <v>86</v>
      </c>
      <c r="B46" s="200" t="s">
        <v>87</v>
      </c>
      <c r="C46" s="216"/>
      <c r="D46" s="172"/>
      <c r="E46" s="210"/>
      <c r="F46" s="197"/>
      <c r="I46" s="40"/>
    </row>
    <row r="47" spans="1:9" ht="16.5" thickBot="1">
      <c r="A47" s="141" t="s">
        <v>88</v>
      </c>
      <c r="B47" s="75" t="s">
        <v>89</v>
      </c>
      <c r="C47" s="59"/>
      <c r="D47" s="60"/>
      <c r="E47" s="209"/>
      <c r="F47" s="193"/>
      <c r="I47" s="40"/>
    </row>
    <row r="48" spans="1:9" ht="16.5" thickBot="1">
      <c r="A48" s="141" t="s">
        <v>90</v>
      </c>
      <c r="B48" s="75" t="s">
        <v>91</v>
      </c>
      <c r="C48" s="59"/>
      <c r="D48" s="60"/>
      <c r="E48" s="209"/>
      <c r="F48" s="196"/>
      <c r="I48" s="40"/>
    </row>
    <row r="49" spans="1:9" ht="15.75">
      <c r="A49" s="142" t="s">
        <v>92</v>
      </c>
      <c r="B49" s="117" t="s">
        <v>259</v>
      </c>
      <c r="C49" s="61"/>
      <c r="D49" s="62"/>
      <c r="E49" s="204"/>
      <c r="F49" s="133"/>
      <c r="I49" s="40"/>
    </row>
    <row r="50" spans="1:9" ht="15.75">
      <c r="A50" s="67"/>
      <c r="B50" s="68" t="s">
        <v>75</v>
      </c>
      <c r="C50" s="69"/>
      <c r="D50" s="70"/>
      <c r="E50" s="207"/>
      <c r="F50" s="93"/>
      <c r="I50" s="40"/>
    </row>
    <row r="51" spans="1:9" ht="15.75">
      <c r="A51" s="67" t="s">
        <v>2</v>
      </c>
      <c r="B51" s="68" t="s">
        <v>250</v>
      </c>
      <c r="C51" s="69"/>
      <c r="D51" s="70"/>
      <c r="E51" s="207"/>
      <c r="F51" s="93"/>
      <c r="I51" s="40"/>
    </row>
    <row r="52" spans="1:9" ht="15.75">
      <c r="A52" s="173" t="s">
        <v>5</v>
      </c>
      <c r="B52" s="68" t="s">
        <v>251</v>
      </c>
      <c r="C52" s="69"/>
      <c r="D52" s="70"/>
      <c r="E52" s="207"/>
      <c r="F52" s="93"/>
      <c r="I52" s="40"/>
    </row>
    <row r="53" spans="1:9" ht="15.75">
      <c r="A53" s="67" t="s">
        <v>69</v>
      </c>
      <c r="B53" s="68" t="s">
        <v>252</v>
      </c>
      <c r="C53" s="69"/>
      <c r="D53" s="70"/>
      <c r="E53" s="207"/>
      <c r="F53" s="55"/>
      <c r="I53" s="40"/>
    </row>
    <row r="54" spans="1:9" ht="16.5" thickBot="1">
      <c r="A54" s="71" t="s">
        <v>71</v>
      </c>
      <c r="B54" s="72" t="s">
        <v>253</v>
      </c>
      <c r="C54" s="77"/>
      <c r="D54" s="78"/>
      <c r="E54" s="206"/>
      <c r="F54" s="134"/>
      <c r="I54" s="40"/>
    </row>
    <row r="55" spans="1:9" ht="15.75">
      <c r="A55" s="142" t="s">
        <v>143</v>
      </c>
      <c r="B55" s="117" t="s">
        <v>257</v>
      </c>
      <c r="C55" s="61"/>
      <c r="D55" s="62"/>
      <c r="E55" s="204"/>
      <c r="F55" s="133"/>
      <c r="I55" s="40"/>
    </row>
    <row r="56" spans="1:9" ht="15.75">
      <c r="A56" s="67" t="s">
        <v>2</v>
      </c>
      <c r="B56" s="201" t="s">
        <v>235</v>
      </c>
      <c r="C56" s="69"/>
      <c r="D56" s="70"/>
      <c r="E56" s="207"/>
      <c r="F56" s="93"/>
      <c r="I56" s="40"/>
    </row>
    <row r="57" spans="1:9" ht="15.75">
      <c r="A57" s="67" t="s">
        <v>5</v>
      </c>
      <c r="B57" s="68" t="s">
        <v>236</v>
      </c>
      <c r="C57" s="69"/>
      <c r="D57" s="70"/>
      <c r="E57" s="207"/>
      <c r="F57" s="93"/>
      <c r="I57" s="40"/>
    </row>
    <row r="58" spans="1:9" ht="16.5" thickBot="1">
      <c r="A58" s="71"/>
      <c r="B58" s="72" t="s">
        <v>237</v>
      </c>
      <c r="C58" s="73"/>
      <c r="D58" s="74"/>
      <c r="E58" s="208"/>
      <c r="F58" s="194"/>
      <c r="I58" s="40"/>
    </row>
    <row r="59" spans="1:9" ht="15.75">
      <c r="A59" s="142" t="s">
        <v>97</v>
      </c>
      <c r="B59" s="117" t="s">
        <v>258</v>
      </c>
      <c r="C59" s="61"/>
      <c r="D59" s="62"/>
      <c r="E59" s="204"/>
      <c r="F59" s="195"/>
      <c r="I59" s="40"/>
    </row>
    <row r="60" spans="1:9" ht="15.75">
      <c r="A60" s="67" t="s">
        <v>2</v>
      </c>
      <c r="B60" s="201" t="s">
        <v>238</v>
      </c>
      <c r="C60" s="69"/>
      <c r="D60" s="70"/>
      <c r="E60" s="207"/>
      <c r="F60" s="93"/>
      <c r="I60" s="40"/>
    </row>
    <row r="61" spans="1:9" ht="15.75">
      <c r="A61" s="67" t="s">
        <v>5</v>
      </c>
      <c r="B61" s="68" t="s">
        <v>239</v>
      </c>
      <c r="C61" s="69"/>
      <c r="D61" s="70"/>
      <c r="E61" s="207"/>
      <c r="F61" s="93"/>
      <c r="I61" s="40"/>
    </row>
    <row r="62" spans="1:9" ht="16.5" thickBot="1">
      <c r="A62" s="71"/>
      <c r="B62" s="72" t="s">
        <v>237</v>
      </c>
      <c r="C62" s="73"/>
      <c r="D62" s="74"/>
      <c r="E62" s="208"/>
      <c r="F62" s="194"/>
      <c r="I62" s="40"/>
    </row>
    <row r="63" spans="1:9" ht="15.75">
      <c r="A63" s="142" t="s">
        <v>100</v>
      </c>
      <c r="B63" s="117" t="s">
        <v>98</v>
      </c>
      <c r="C63" s="61"/>
      <c r="D63" s="62"/>
      <c r="E63" s="204"/>
      <c r="F63" s="133"/>
      <c r="I63" s="40"/>
    </row>
    <row r="64" spans="1:9" ht="15.75">
      <c r="A64" s="63"/>
      <c r="B64" s="68" t="s">
        <v>99</v>
      </c>
      <c r="C64" s="69"/>
      <c r="D64" s="70"/>
      <c r="E64" s="207"/>
      <c r="F64" s="93"/>
      <c r="I64" s="40"/>
    </row>
    <row r="65" spans="1:9" ht="15.75">
      <c r="A65" s="67" t="s">
        <v>2</v>
      </c>
      <c r="B65" s="68" t="s">
        <v>254</v>
      </c>
      <c r="C65" s="69"/>
      <c r="D65" s="70"/>
      <c r="E65" s="207"/>
      <c r="F65" s="93"/>
      <c r="I65" s="40"/>
    </row>
    <row r="66" spans="1:9" ht="15.75">
      <c r="A66" s="67" t="s">
        <v>3</v>
      </c>
      <c r="B66" s="68" t="s">
        <v>107</v>
      </c>
      <c r="C66" s="65"/>
      <c r="D66" s="66"/>
      <c r="E66" s="205"/>
      <c r="F66" s="93"/>
      <c r="I66" s="40"/>
    </row>
    <row r="67" spans="1:9" ht="16.5" thickBot="1">
      <c r="A67" s="71" t="s">
        <v>5</v>
      </c>
      <c r="B67" s="72" t="s">
        <v>255</v>
      </c>
      <c r="C67" s="77"/>
      <c r="D67" s="78"/>
      <c r="E67" s="206"/>
      <c r="F67" s="194"/>
      <c r="I67" s="40"/>
    </row>
    <row r="68" spans="1:9" ht="15.75">
      <c r="A68" s="142" t="s">
        <v>102</v>
      </c>
      <c r="B68" s="117" t="s">
        <v>101</v>
      </c>
      <c r="C68" s="79"/>
      <c r="D68" s="81"/>
      <c r="E68" s="211"/>
      <c r="F68" s="198"/>
      <c r="I68" s="40"/>
    </row>
    <row r="69" spans="1:9" ht="15.75">
      <c r="A69" s="63"/>
      <c r="B69" s="68" t="s">
        <v>146</v>
      </c>
      <c r="C69" s="69"/>
      <c r="D69" s="70"/>
      <c r="E69" s="207"/>
      <c r="F69" s="93"/>
      <c r="I69" s="40"/>
    </row>
    <row r="70" spans="1:9" ht="15.75">
      <c r="A70" s="67" t="s">
        <v>2</v>
      </c>
      <c r="B70" s="68" t="s">
        <v>256</v>
      </c>
      <c r="C70" s="65"/>
      <c r="D70" s="66"/>
      <c r="E70" s="205"/>
      <c r="F70" s="55"/>
      <c r="I70" s="40"/>
    </row>
    <row r="71" spans="1:9" ht="15.75">
      <c r="A71" s="67" t="s">
        <v>3</v>
      </c>
      <c r="B71" s="68" t="s">
        <v>107</v>
      </c>
      <c r="C71" s="65"/>
      <c r="D71" s="66"/>
      <c r="E71" s="205"/>
      <c r="F71" s="199"/>
      <c r="I71" s="40"/>
    </row>
    <row r="72" spans="1:9" ht="16.5" thickBot="1">
      <c r="A72" s="71" t="s">
        <v>5</v>
      </c>
      <c r="B72" s="72" t="s">
        <v>255</v>
      </c>
      <c r="C72" s="77"/>
      <c r="D72" s="78"/>
      <c r="E72" s="206"/>
      <c r="F72" s="134"/>
      <c r="I72" s="40"/>
    </row>
    <row r="73" spans="1:9" ht="16.5" thickBot="1">
      <c r="A73" s="141" t="s">
        <v>103</v>
      </c>
      <c r="B73" s="75" t="s">
        <v>145</v>
      </c>
      <c r="C73" s="59"/>
      <c r="D73" s="60"/>
      <c r="E73" s="209"/>
      <c r="F73" s="193"/>
      <c r="I73" s="40"/>
    </row>
    <row r="74" spans="1:9" ht="15.75">
      <c r="A74" s="143" t="s">
        <v>104</v>
      </c>
      <c r="B74" s="144" t="s">
        <v>265</v>
      </c>
      <c r="C74" s="127"/>
      <c r="D74" s="126"/>
      <c r="E74" s="212"/>
      <c r="F74" s="192"/>
      <c r="I74" s="40"/>
    </row>
    <row r="75" spans="1:9" ht="15.75">
      <c r="A75" s="67" t="s">
        <v>2</v>
      </c>
      <c r="B75" s="68" t="s">
        <v>266</v>
      </c>
      <c r="C75" s="69"/>
      <c r="D75" s="70"/>
      <c r="E75" s="207"/>
      <c r="F75" s="93"/>
      <c r="I75" s="40"/>
    </row>
    <row r="76" spans="1:6" ht="16.5" thickBot="1">
      <c r="A76" s="71" t="s">
        <v>5</v>
      </c>
      <c r="B76" s="72" t="s">
        <v>267</v>
      </c>
      <c r="C76" s="73"/>
      <c r="D76" s="74"/>
      <c r="E76" s="208"/>
      <c r="F76" s="95"/>
    </row>
    <row r="77" spans="1:6" ht="16.5" thickBot="1">
      <c r="A77" s="141" t="s">
        <v>244</v>
      </c>
      <c r="B77" s="75" t="s">
        <v>270</v>
      </c>
      <c r="C77" s="82"/>
      <c r="D77" s="83"/>
      <c r="E77" s="213"/>
      <c r="F77" s="132"/>
    </row>
    <row r="78" spans="1:6" ht="15.75">
      <c r="A78" s="142" t="s">
        <v>245</v>
      </c>
      <c r="B78" s="117" t="s">
        <v>144</v>
      </c>
      <c r="C78" s="61"/>
      <c r="D78" s="62"/>
      <c r="E78" s="204"/>
      <c r="F78" s="118"/>
    </row>
    <row r="79" spans="1:6" ht="16.5" thickBot="1">
      <c r="A79" s="89"/>
      <c r="B79" s="72" t="s">
        <v>107</v>
      </c>
      <c r="C79" s="77"/>
      <c r="D79" s="78"/>
      <c r="E79" s="206"/>
      <c r="F79" s="95"/>
    </row>
    <row r="80" spans="1:6" ht="48" thickBot="1">
      <c r="A80" s="141" t="s">
        <v>245</v>
      </c>
      <c r="B80" s="75" t="s">
        <v>702</v>
      </c>
      <c r="C80" s="82"/>
      <c r="D80" s="83"/>
      <c r="E80" s="213"/>
      <c r="F80" s="132"/>
    </row>
    <row r="81" spans="1:6" ht="47.25">
      <c r="A81" s="142" t="s">
        <v>246</v>
      </c>
      <c r="B81" s="117" t="s">
        <v>703</v>
      </c>
      <c r="C81" s="79"/>
      <c r="D81" s="81"/>
      <c r="E81" s="211"/>
      <c r="F81" s="118"/>
    </row>
    <row r="82" spans="1:6" ht="32.25" thickBot="1">
      <c r="A82" s="180"/>
      <c r="B82" s="217" t="s">
        <v>260</v>
      </c>
      <c r="C82" s="218"/>
      <c r="D82" s="182"/>
      <c r="E82" s="219"/>
      <c r="F82" s="191"/>
    </row>
    <row r="83" spans="1:6" ht="16.5" thickBot="1">
      <c r="A83" s="184"/>
      <c r="B83" s="185"/>
      <c r="C83" s="186"/>
      <c r="D83" s="186"/>
      <c r="E83" s="186"/>
      <c r="F83" s="221"/>
    </row>
    <row r="84" spans="1:6" ht="15.75">
      <c r="A84" s="183"/>
      <c r="B84" s="144" t="s">
        <v>105</v>
      </c>
      <c r="C84" s="84"/>
      <c r="D84" s="85"/>
      <c r="E84" s="220"/>
      <c r="F84" s="131"/>
    </row>
    <row r="85" spans="1:6" ht="15.75">
      <c r="A85" s="67" t="s">
        <v>2</v>
      </c>
      <c r="B85" s="68" t="s">
        <v>106</v>
      </c>
      <c r="C85" s="86"/>
      <c r="D85" s="88"/>
      <c r="E85" s="214"/>
      <c r="F85" s="94"/>
    </row>
    <row r="86" spans="1:6" ht="15.75">
      <c r="A86" s="263" t="s">
        <v>339</v>
      </c>
      <c r="B86" s="270" t="s">
        <v>108</v>
      </c>
      <c r="C86" s="271"/>
      <c r="D86" s="264"/>
      <c r="E86" s="272"/>
      <c r="F86" s="191"/>
    </row>
    <row r="87" spans="1:6" ht="16.5" thickBot="1">
      <c r="A87" s="71" t="s">
        <v>340</v>
      </c>
      <c r="B87" s="72" t="s">
        <v>349</v>
      </c>
      <c r="C87" s="90"/>
      <c r="D87" s="92"/>
      <c r="E87" s="215"/>
      <c r="F87" s="95"/>
    </row>
    <row r="89" spans="1:4" ht="15.75">
      <c r="A89" s="97" t="s">
        <v>109</v>
      </c>
      <c r="B89" s="96"/>
      <c r="C89" s="96"/>
      <c r="D89" s="96"/>
    </row>
  </sheetData>
  <sheetProtection/>
  <mergeCells count="5">
    <mergeCell ref="A6:F6"/>
    <mergeCell ref="A16:A17"/>
    <mergeCell ref="B16:B17"/>
    <mergeCell ref="E16:F16"/>
    <mergeCell ref="C16:D16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64"/>
  <sheetViews>
    <sheetView view="pageBreakPreview" zoomScale="60" zoomScaleNormal="70" zoomScalePageLayoutView="0" workbookViewId="0" topLeftCell="A1">
      <selection activeCell="N35" sqref="N35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255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4" t="s">
        <v>531</v>
      </c>
    </row>
    <row r="3" ht="15.75">
      <c r="M3" s="4" t="s">
        <v>297</v>
      </c>
    </row>
    <row r="4" ht="15.75">
      <c r="M4" s="4" t="s">
        <v>319</v>
      </c>
    </row>
    <row r="5" ht="15.75">
      <c r="M5" s="4"/>
    </row>
    <row r="6" ht="15.75">
      <c r="A6" s="16"/>
    </row>
    <row r="7" spans="1:13" ht="33" customHeight="1">
      <c r="A7" s="701" t="s">
        <v>569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</row>
    <row r="9" ht="15.75">
      <c r="M9" s="4" t="s">
        <v>298</v>
      </c>
    </row>
    <row r="10" ht="15.75">
      <c r="M10" s="4" t="s">
        <v>299</v>
      </c>
    </row>
    <row r="11" ht="15.75">
      <c r="M11" s="4"/>
    </row>
    <row r="12" ht="15.75">
      <c r="M12" s="236" t="s">
        <v>300</v>
      </c>
    </row>
    <row r="13" spans="1:13" ht="15.75">
      <c r="A13" s="16"/>
      <c r="M13" s="4" t="s">
        <v>301</v>
      </c>
    </row>
    <row r="14" spans="1:13" ht="15.75">
      <c r="A14" s="16"/>
      <c r="M14" s="4" t="s">
        <v>302</v>
      </c>
    </row>
    <row r="15" spans="1:13" ht="16.5" thickBot="1">
      <c r="A15" s="16"/>
      <c r="M15" s="4"/>
    </row>
    <row r="16" spans="1:13" ht="41.25" customHeight="1">
      <c r="A16" s="663" t="s">
        <v>16</v>
      </c>
      <c r="B16" s="664" t="s">
        <v>39</v>
      </c>
      <c r="C16" s="664" t="s">
        <v>489</v>
      </c>
      <c r="D16" s="718" t="s">
        <v>308</v>
      </c>
      <c r="E16" s="719"/>
      <c r="F16" s="659" t="s">
        <v>344</v>
      </c>
      <c r="G16" s="659" t="s">
        <v>682</v>
      </c>
      <c r="H16" s="659" t="s">
        <v>490</v>
      </c>
      <c r="I16" s="664" t="s">
        <v>140</v>
      </c>
      <c r="J16" s="664"/>
      <c r="K16" s="664"/>
      <c r="L16" s="664"/>
      <c r="M16" s="723" t="s">
        <v>18</v>
      </c>
    </row>
    <row r="17" spans="1:13" ht="41.25" customHeight="1">
      <c r="A17" s="647"/>
      <c r="B17" s="648"/>
      <c r="C17" s="648"/>
      <c r="D17" s="720"/>
      <c r="E17" s="721"/>
      <c r="F17" s="660"/>
      <c r="G17" s="660"/>
      <c r="H17" s="660"/>
      <c r="I17" s="648" t="s">
        <v>62</v>
      </c>
      <c r="J17" s="648" t="s">
        <v>133</v>
      </c>
      <c r="K17" s="648" t="s">
        <v>131</v>
      </c>
      <c r="L17" s="648"/>
      <c r="M17" s="724"/>
    </row>
    <row r="18" spans="1:13" ht="89.25" customHeight="1">
      <c r="A18" s="647"/>
      <c r="B18" s="648"/>
      <c r="C18" s="648"/>
      <c r="D18" s="15" t="s">
        <v>148</v>
      </c>
      <c r="E18" s="15" t="s">
        <v>149</v>
      </c>
      <c r="F18" s="717"/>
      <c r="G18" s="717"/>
      <c r="H18" s="717"/>
      <c r="I18" s="648"/>
      <c r="J18" s="648"/>
      <c r="K18" s="15" t="s">
        <v>130</v>
      </c>
      <c r="L18" s="15" t="s">
        <v>132</v>
      </c>
      <c r="M18" s="725"/>
    </row>
    <row r="19" spans="1:13" ht="15.75">
      <c r="A19" s="28"/>
      <c r="B19" s="26" t="s">
        <v>40</v>
      </c>
      <c r="C19" s="26"/>
      <c r="D19" s="26"/>
      <c r="E19" s="6"/>
      <c r="F19" s="6"/>
      <c r="G19" s="6"/>
      <c r="H19" s="6"/>
      <c r="I19" s="6"/>
      <c r="J19" s="6"/>
      <c r="K19" s="6"/>
      <c r="L19" s="6"/>
      <c r="M19" s="7"/>
    </row>
    <row r="20" spans="1:13" ht="31.5">
      <c r="A20" s="28" t="s">
        <v>2</v>
      </c>
      <c r="B20" s="26" t="s">
        <v>138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ht="31.5">
      <c r="A21" s="128" t="s">
        <v>3</v>
      </c>
      <c r="B21" s="26" t="s">
        <v>135</v>
      </c>
      <c r="C21" s="26"/>
      <c r="D21" s="26"/>
      <c r="E21" s="26"/>
      <c r="F21" s="6"/>
      <c r="G21" s="6"/>
      <c r="H21" s="6"/>
      <c r="I21" s="6"/>
      <c r="J21" s="6"/>
      <c r="K21" s="6"/>
      <c r="L21" s="6"/>
      <c r="M21" s="7"/>
    </row>
    <row r="22" spans="1:13" ht="15.75">
      <c r="A22" s="18">
        <v>1</v>
      </c>
      <c r="B22" s="5" t="s">
        <v>41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ht="15.75">
      <c r="A23" s="18">
        <v>2</v>
      </c>
      <c r="B23" s="5" t="s">
        <v>43</v>
      </c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15.75">
      <c r="A24" s="18" t="s">
        <v>42</v>
      </c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ht="31.5">
      <c r="A25" s="28" t="s">
        <v>4</v>
      </c>
      <c r="B25" s="26" t="s">
        <v>268</v>
      </c>
      <c r="C25" s="26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ht="15.75">
      <c r="A26" s="18">
        <v>1</v>
      </c>
      <c r="B26" s="5" t="s">
        <v>41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ht="15.75">
      <c r="A27" s="18">
        <v>2</v>
      </c>
      <c r="B27" s="5" t="s">
        <v>43</v>
      </c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15.75">
      <c r="A28" s="18" t="s">
        <v>42</v>
      </c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ht="31.5">
      <c r="A29" s="28" t="s">
        <v>15</v>
      </c>
      <c r="B29" s="26" t="s">
        <v>136</v>
      </c>
      <c r="C29" s="26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ht="15.75">
      <c r="A30" s="18">
        <v>1</v>
      </c>
      <c r="B30" s="5" t="s">
        <v>41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ht="15.75">
      <c r="A31" s="18">
        <v>2</v>
      </c>
      <c r="B31" s="5" t="s">
        <v>43</v>
      </c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15.75">
      <c r="A32" s="18" t="s">
        <v>42</v>
      </c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ht="47.25">
      <c r="A33" s="28" t="s">
        <v>32</v>
      </c>
      <c r="B33" s="26" t="s">
        <v>137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ht="15.75">
      <c r="A34" s="18">
        <v>1</v>
      </c>
      <c r="B34" s="5" t="s">
        <v>41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ht="15.75">
      <c r="A35" s="18">
        <v>2</v>
      </c>
      <c r="B35" s="5" t="s">
        <v>43</v>
      </c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ht="15.75">
      <c r="A36" s="18" t="s">
        <v>42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7"/>
    </row>
    <row r="37" spans="1:13" ht="15.75">
      <c r="A37" s="28" t="s">
        <v>5</v>
      </c>
      <c r="B37" s="26" t="s">
        <v>54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ht="31.5">
      <c r="A38" s="128" t="s">
        <v>6</v>
      </c>
      <c r="B38" s="26" t="s">
        <v>135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ht="15.75">
      <c r="A39" s="18">
        <v>1</v>
      </c>
      <c r="B39" s="5" t="s">
        <v>41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ht="15.75">
      <c r="A40" s="18">
        <v>2</v>
      </c>
      <c r="B40" s="5" t="s">
        <v>43</v>
      </c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ht="15.75">
      <c r="A41" s="18" t="s">
        <v>42</v>
      </c>
      <c r="B41" s="5"/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ht="15.75">
      <c r="A42" s="128" t="s">
        <v>7</v>
      </c>
      <c r="B42" s="258" t="s">
        <v>303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ht="15.75">
      <c r="A43" s="18">
        <v>1</v>
      </c>
      <c r="B43" s="5" t="s">
        <v>41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ht="15.75">
      <c r="A44" s="18"/>
      <c r="B44" s="5" t="s">
        <v>147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ht="15.75">
      <c r="A45" s="18">
        <v>2</v>
      </c>
      <c r="B45" s="5" t="s">
        <v>43</v>
      </c>
      <c r="C45" s="26"/>
      <c r="D45" s="26"/>
      <c r="E45" s="26"/>
      <c r="F45" s="6"/>
      <c r="G45" s="6"/>
      <c r="H45" s="6"/>
      <c r="I45" s="6"/>
      <c r="J45" s="6"/>
      <c r="K45" s="6"/>
      <c r="L45" s="6"/>
      <c r="M45" s="7"/>
    </row>
    <row r="46" spans="1:13" ht="15.75">
      <c r="A46" s="18"/>
      <c r="B46" s="5" t="s">
        <v>147</v>
      </c>
      <c r="C46" s="5"/>
      <c r="D46" s="5"/>
      <c r="E46" s="5"/>
      <c r="F46" s="6"/>
      <c r="G46" s="6"/>
      <c r="H46" s="6"/>
      <c r="I46" s="6"/>
      <c r="J46" s="6"/>
      <c r="K46" s="6"/>
      <c r="L46" s="6"/>
      <c r="M46" s="7"/>
    </row>
    <row r="47" spans="1:13" ht="15.75">
      <c r="A47" s="18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5.75" customHeight="1">
      <c r="A48" s="722" t="s">
        <v>105</v>
      </c>
      <c r="B48" s="624"/>
      <c r="C48" s="5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ht="31.5">
      <c r="A49" s="28"/>
      <c r="B49" s="26" t="s">
        <v>134</v>
      </c>
      <c r="C49" s="26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ht="15.75">
      <c r="A50" s="18">
        <v>1</v>
      </c>
      <c r="B50" s="5" t="s">
        <v>41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5.75">
      <c r="A51" s="18">
        <v>2</v>
      </c>
      <c r="B51" s="5" t="s">
        <v>43</v>
      </c>
      <c r="C51" s="5"/>
      <c r="D51" s="5"/>
      <c r="E51" s="5"/>
      <c r="F51" s="6"/>
      <c r="G51" s="6"/>
      <c r="H51" s="6"/>
      <c r="I51" s="6"/>
      <c r="J51" s="6"/>
      <c r="K51" s="6"/>
      <c r="L51" s="6"/>
      <c r="M51" s="7"/>
    </row>
    <row r="52" spans="1:13" ht="16.5" thickBot="1">
      <c r="A52" s="103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</row>
    <row r="53" spans="1:13" ht="15.75">
      <c r="A53" s="101"/>
      <c r="B53" s="10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.75">
      <c r="A54" s="101"/>
      <c r="B54" s="102" t="s">
        <v>309</v>
      </c>
      <c r="C54" s="4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5.75" customHeight="1">
      <c r="A55" s="101"/>
      <c r="B55" s="662" t="s">
        <v>310</v>
      </c>
      <c r="C55" s="662"/>
      <c r="D55" s="662"/>
      <c r="E55" s="662"/>
      <c r="F55" s="101"/>
      <c r="G55" s="101"/>
      <c r="H55" s="101"/>
      <c r="I55" s="101"/>
      <c r="J55" s="101"/>
      <c r="K55" s="101"/>
      <c r="L55" s="101"/>
      <c r="M55" s="101"/>
    </row>
    <row r="56" spans="1:13" ht="15.75">
      <c r="A56" s="29"/>
      <c r="B56" s="1" t="s">
        <v>311</v>
      </c>
      <c r="F56" s="29"/>
      <c r="G56" s="29"/>
      <c r="H56" s="29"/>
      <c r="I56" s="29"/>
      <c r="J56" s="29"/>
      <c r="K56" s="29"/>
      <c r="L56" s="29"/>
      <c r="M56" s="29"/>
    </row>
    <row r="57" spans="1:13" ht="15.75">
      <c r="A57" s="29"/>
      <c r="F57" s="29"/>
      <c r="G57" s="29"/>
      <c r="H57" s="29"/>
      <c r="I57" s="29"/>
      <c r="J57" s="29"/>
      <c r="K57" s="29"/>
      <c r="L57" s="29"/>
      <c r="M57" s="29"/>
    </row>
    <row r="58" spans="1:13" ht="15.75" customHeight="1">
      <c r="A58" s="29"/>
      <c r="B58" s="612" t="s">
        <v>312</v>
      </c>
      <c r="C58" s="612"/>
      <c r="D58" s="612"/>
      <c r="E58" s="612"/>
      <c r="F58" s="29"/>
      <c r="G58" s="29"/>
      <c r="H58" s="29"/>
      <c r="I58" s="29"/>
      <c r="J58" s="29"/>
      <c r="K58" s="29"/>
      <c r="L58" s="29"/>
      <c r="M58" s="29"/>
    </row>
    <row r="59" spans="1:13" ht="15.75">
      <c r="A59" s="29"/>
      <c r="B59" s="1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ht="15.75">
      <c r="A61" s="14"/>
    </row>
    <row r="62" spans="1:3" ht="15.75">
      <c r="A62" s="20"/>
      <c r="C62" s="21"/>
    </row>
    <row r="63" spans="4:13" ht="15.75">
      <c r="D63" s="24"/>
      <c r="F63" s="273"/>
      <c r="G63" s="273"/>
      <c r="H63" s="32"/>
      <c r="I63" s="32"/>
      <c r="J63" s="32"/>
      <c r="K63" s="32"/>
      <c r="L63" s="32"/>
      <c r="M63" s="32"/>
    </row>
    <row r="64" spans="1:4" ht="15.75">
      <c r="A64" s="17"/>
      <c r="D64" s="16"/>
    </row>
  </sheetData>
  <sheetProtection/>
  <mergeCells count="16">
    <mergeCell ref="A7:M7"/>
    <mergeCell ref="B58:E58"/>
    <mergeCell ref="B55:E55"/>
    <mergeCell ref="D16:E17"/>
    <mergeCell ref="A48:B48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4" t="s">
        <v>532</v>
      </c>
    </row>
    <row r="3" ht="15.75">
      <c r="E3" s="4" t="s">
        <v>297</v>
      </c>
    </row>
    <row r="4" ht="15.75">
      <c r="E4" s="4" t="s">
        <v>319</v>
      </c>
    </row>
    <row r="5" ht="15.75">
      <c r="E5" s="4"/>
    </row>
    <row r="6" spans="1:7" ht="31.5" customHeight="1">
      <c r="A6" s="701" t="s">
        <v>570</v>
      </c>
      <c r="B6" s="640"/>
      <c r="C6" s="640"/>
      <c r="D6" s="640"/>
      <c r="E6" s="640"/>
      <c r="F6" s="726"/>
      <c r="G6" s="726"/>
    </row>
    <row r="7" spans="1:7" ht="15.75">
      <c r="A7" s="345"/>
      <c r="B7" s="345"/>
      <c r="C7" s="345"/>
      <c r="D7" s="345"/>
      <c r="E7" s="345"/>
      <c r="F7" s="19"/>
      <c r="G7" s="19"/>
    </row>
    <row r="8" ht="15.75">
      <c r="E8" s="4" t="s">
        <v>298</v>
      </c>
    </row>
    <row r="9" ht="15.75">
      <c r="E9" s="4" t="s">
        <v>299</v>
      </c>
    </row>
    <row r="10" ht="15.75">
      <c r="E10" s="4"/>
    </row>
    <row r="11" ht="15.75">
      <c r="E11" s="236" t="s">
        <v>300</v>
      </c>
    </row>
    <row r="12" ht="15.75">
      <c r="E12" s="4" t="s">
        <v>301</v>
      </c>
    </row>
    <row r="13" ht="15.75">
      <c r="E13" s="4" t="s">
        <v>302</v>
      </c>
    </row>
    <row r="14" spans="1:7" ht="16.5" thickBot="1">
      <c r="A14" s="16"/>
      <c r="E14" s="4"/>
      <c r="F14" s="19"/>
      <c r="G14" s="19"/>
    </row>
    <row r="15" spans="1:5" ht="32.25" customHeight="1">
      <c r="A15" s="663" t="s">
        <v>16</v>
      </c>
      <c r="B15" s="664" t="s">
        <v>17</v>
      </c>
      <c r="C15" s="718" t="s">
        <v>308</v>
      </c>
      <c r="D15" s="719"/>
      <c r="E15" s="655" t="s">
        <v>18</v>
      </c>
    </row>
    <row r="16" spans="1:5" ht="15.75">
      <c r="A16" s="647"/>
      <c r="B16" s="648"/>
      <c r="C16" s="720"/>
      <c r="D16" s="721"/>
      <c r="E16" s="649"/>
    </row>
    <row r="17" spans="1:5" ht="16.5" thickBot="1">
      <c r="A17" s="633"/>
      <c r="B17" s="634"/>
      <c r="C17" s="113" t="s">
        <v>123</v>
      </c>
      <c r="D17" s="113" t="s">
        <v>141</v>
      </c>
      <c r="E17" s="635"/>
    </row>
    <row r="18" spans="1:7" ht="15.75">
      <c r="A18" s="282">
        <v>1</v>
      </c>
      <c r="B18" s="280" t="s">
        <v>27</v>
      </c>
      <c r="C18" s="99"/>
      <c r="D18" s="99"/>
      <c r="E18" s="107"/>
      <c r="F18" s="8"/>
      <c r="G18" s="8"/>
    </row>
    <row r="19" spans="1:5" ht="31.5">
      <c r="A19" s="254" t="s">
        <v>3</v>
      </c>
      <c r="B19" s="5" t="s">
        <v>28</v>
      </c>
      <c r="C19" s="5"/>
      <c r="D19" s="5"/>
      <c r="E19" s="11"/>
    </row>
    <row r="20" spans="1:5" ht="31.5">
      <c r="A20" s="254" t="s">
        <v>29</v>
      </c>
      <c r="B20" s="5" t="s">
        <v>52</v>
      </c>
      <c r="C20" s="5"/>
      <c r="D20" s="5"/>
      <c r="E20" s="11"/>
    </row>
    <row r="21" spans="1:5" ht="15.75">
      <c r="A21" s="254" t="s">
        <v>45</v>
      </c>
      <c r="B21" s="5" t="s">
        <v>53</v>
      </c>
      <c r="C21" s="6"/>
      <c r="D21" s="6"/>
      <c r="E21" s="11"/>
    </row>
    <row r="22" spans="1:5" ht="47.25">
      <c r="A22" s="254" t="s">
        <v>49</v>
      </c>
      <c r="B22" s="5" t="s">
        <v>115</v>
      </c>
      <c r="C22" s="26"/>
      <c r="D22" s="26"/>
      <c r="E22" s="11"/>
    </row>
    <row r="23" spans="1:5" ht="31.5">
      <c r="A23" s="254" t="s">
        <v>50</v>
      </c>
      <c r="B23" s="5" t="s">
        <v>116</v>
      </c>
      <c r="C23" s="26"/>
      <c r="D23" s="26"/>
      <c r="E23" s="11"/>
    </row>
    <row r="24" spans="1:5" ht="31.5">
      <c r="A24" s="254" t="s">
        <v>51</v>
      </c>
      <c r="B24" s="5" t="s">
        <v>117</v>
      </c>
      <c r="C24" s="5"/>
      <c r="D24" s="5"/>
      <c r="E24" s="11"/>
    </row>
    <row r="25" spans="1:5" ht="15.75">
      <c r="A25" s="254" t="s">
        <v>346</v>
      </c>
      <c r="B25" s="5" t="s">
        <v>329</v>
      </c>
      <c r="C25" s="5"/>
      <c r="D25" s="5"/>
      <c r="E25" s="11"/>
    </row>
    <row r="26" spans="1:5" ht="15.75">
      <c r="A26" s="254" t="s">
        <v>4</v>
      </c>
      <c r="B26" s="5" t="s">
        <v>30</v>
      </c>
      <c r="C26" s="5"/>
      <c r="D26" s="5"/>
      <c r="E26" s="11"/>
    </row>
    <row r="27" spans="1:5" ht="15.75">
      <c r="A27" s="254" t="s">
        <v>330</v>
      </c>
      <c r="B27" s="5" t="s">
        <v>333</v>
      </c>
      <c r="C27" s="5"/>
      <c r="D27" s="5"/>
      <c r="E27" s="11"/>
    </row>
    <row r="28" spans="1:5" ht="15.75">
      <c r="A28" s="254" t="s">
        <v>331</v>
      </c>
      <c r="B28" s="5" t="s">
        <v>334</v>
      </c>
      <c r="C28" s="5"/>
      <c r="D28" s="5"/>
      <c r="E28" s="11"/>
    </row>
    <row r="29" spans="1:5" ht="31.5">
      <c r="A29" s="254" t="s">
        <v>332</v>
      </c>
      <c r="B29" s="5" t="s">
        <v>335</v>
      </c>
      <c r="C29" s="5"/>
      <c r="D29" s="5"/>
      <c r="E29" s="11"/>
    </row>
    <row r="30" spans="1:5" ht="15.75">
      <c r="A30" s="254" t="s">
        <v>15</v>
      </c>
      <c r="B30" s="5" t="s">
        <v>31</v>
      </c>
      <c r="C30" s="5"/>
      <c r="D30" s="5"/>
      <c r="E30" s="11"/>
    </row>
    <row r="31" spans="1:5" ht="15.75">
      <c r="A31" s="254" t="s">
        <v>32</v>
      </c>
      <c r="B31" s="5" t="s">
        <v>33</v>
      </c>
      <c r="C31" s="5"/>
      <c r="D31" s="5"/>
      <c r="E31" s="11"/>
    </row>
    <row r="32" spans="1:5" ht="15.75">
      <c r="A32" s="254" t="s">
        <v>34</v>
      </c>
      <c r="B32" s="5" t="s">
        <v>118</v>
      </c>
      <c r="C32" s="5"/>
      <c r="D32" s="5"/>
      <c r="E32" s="11"/>
    </row>
    <row r="33" spans="1:5" ht="32.25" thickBot="1">
      <c r="A33" s="261" t="s">
        <v>215</v>
      </c>
      <c r="B33" s="262" t="s">
        <v>342</v>
      </c>
      <c r="C33" s="262"/>
      <c r="D33" s="262"/>
      <c r="E33" s="35"/>
    </row>
    <row r="34" spans="1:5" ht="15.75">
      <c r="A34" s="279" t="s">
        <v>5</v>
      </c>
      <c r="B34" s="280" t="s">
        <v>119</v>
      </c>
      <c r="C34" s="280"/>
      <c r="D34" s="280"/>
      <c r="E34" s="281"/>
    </row>
    <row r="35" spans="1:5" ht="15.75">
      <c r="A35" s="254" t="s">
        <v>6</v>
      </c>
      <c r="B35" s="5" t="s">
        <v>124</v>
      </c>
      <c r="C35" s="5"/>
      <c r="D35" s="5"/>
      <c r="E35" s="11"/>
    </row>
    <row r="36" spans="1:5" ht="15.75">
      <c r="A36" s="254" t="s">
        <v>7</v>
      </c>
      <c r="B36" s="5" t="s">
        <v>120</v>
      </c>
      <c r="C36" s="5"/>
      <c r="D36" s="5"/>
      <c r="E36" s="11"/>
    </row>
    <row r="37" spans="1:5" ht="21.75" customHeight="1">
      <c r="A37" s="260" t="s">
        <v>8</v>
      </c>
      <c r="B37" s="5" t="s">
        <v>121</v>
      </c>
      <c r="C37" s="10"/>
      <c r="D37" s="10"/>
      <c r="E37" s="248"/>
    </row>
    <row r="38" spans="1:5" ht="15.75">
      <c r="A38" s="260" t="s">
        <v>9</v>
      </c>
      <c r="B38" s="5" t="s">
        <v>35</v>
      </c>
      <c r="C38" s="10"/>
      <c r="D38" s="10"/>
      <c r="E38" s="248"/>
    </row>
    <row r="39" spans="1:5" ht="15.75">
      <c r="A39" s="254" t="s">
        <v>55</v>
      </c>
      <c r="B39" s="5" t="s">
        <v>48</v>
      </c>
      <c r="C39" s="10"/>
      <c r="D39" s="10"/>
      <c r="E39" s="248"/>
    </row>
    <row r="40" spans="1:5" ht="15.75">
      <c r="A40" s="254" t="s">
        <v>110</v>
      </c>
      <c r="B40" s="5" t="s">
        <v>337</v>
      </c>
      <c r="C40" s="10"/>
      <c r="D40" s="10"/>
      <c r="E40" s="248"/>
    </row>
    <row r="41" spans="1:5" ht="16.5" thickBot="1">
      <c r="A41" s="261" t="s">
        <v>336</v>
      </c>
      <c r="B41" s="262" t="s">
        <v>36</v>
      </c>
      <c r="C41" s="34"/>
      <c r="D41" s="34"/>
      <c r="E41" s="250"/>
    </row>
    <row r="42" spans="1:5" ht="31.5">
      <c r="A42" s="274"/>
      <c r="B42" s="275" t="s">
        <v>26</v>
      </c>
      <c r="C42" s="276"/>
      <c r="D42" s="276"/>
      <c r="E42" s="278"/>
    </row>
    <row r="43" spans="1:5" ht="15.75">
      <c r="A43" s="9"/>
      <c r="B43" s="5" t="s">
        <v>323</v>
      </c>
      <c r="C43" s="10"/>
      <c r="D43" s="10"/>
      <c r="E43" s="248"/>
    </row>
    <row r="44" spans="1:5" ht="15.75">
      <c r="A44" s="9"/>
      <c r="B44" s="245" t="s">
        <v>324</v>
      </c>
      <c r="C44" s="10"/>
      <c r="D44" s="10"/>
      <c r="E44" s="248"/>
    </row>
    <row r="45" spans="1:5" ht="16.5" thickBot="1">
      <c r="A45" s="130"/>
      <c r="B45" s="246" t="s">
        <v>325</v>
      </c>
      <c r="C45" s="34"/>
      <c r="D45" s="34"/>
      <c r="E45" s="250"/>
    </row>
    <row r="46" spans="1:5" ht="15.75">
      <c r="A46" s="14"/>
      <c r="B46" s="259"/>
      <c r="C46" s="37"/>
      <c r="D46" s="37"/>
      <c r="E46" s="13"/>
    </row>
    <row r="47" spans="1:4" ht="15.75">
      <c r="A47" s="14" t="s">
        <v>122</v>
      </c>
      <c r="C47" s="29"/>
      <c r="D47" s="29"/>
    </row>
    <row r="48" spans="1:4" ht="15.75">
      <c r="A48" s="14" t="s">
        <v>142</v>
      </c>
      <c r="C48" s="29"/>
      <c r="D48" s="29"/>
    </row>
    <row r="49" spans="1:4" ht="15.75">
      <c r="A49" s="14"/>
      <c r="C49" s="29"/>
      <c r="D49" s="29"/>
    </row>
    <row r="50" spans="1:7" ht="15.75">
      <c r="A50" s="37"/>
      <c r="B50" s="115"/>
      <c r="C50" s="29"/>
      <c r="D50" s="29"/>
      <c r="E50" s="37"/>
      <c r="F50" s="13"/>
      <c r="G50" s="13"/>
    </row>
    <row r="51" spans="3:4" ht="15.75">
      <c r="C51" s="29"/>
      <c r="D51" s="29"/>
    </row>
    <row r="52" spans="3:4" ht="15.75">
      <c r="C52" s="29"/>
      <c r="D52" s="29"/>
    </row>
    <row r="53" spans="3:4" ht="15.75">
      <c r="C53" s="29"/>
      <c r="D53" s="29"/>
    </row>
    <row r="54" spans="3:4" ht="15.75">
      <c r="C54" s="29"/>
      <c r="D54" s="29"/>
    </row>
    <row r="55" spans="3:4" ht="15.75">
      <c r="C55" s="29"/>
      <c r="D55" s="29"/>
    </row>
    <row r="56" spans="3:4" ht="15.75">
      <c r="C56" s="29"/>
      <c r="D56" s="29"/>
    </row>
    <row r="57" spans="3:4" ht="15.75">
      <c r="C57" s="29"/>
      <c r="D57" s="29"/>
    </row>
    <row r="58" spans="3:4" ht="15.75">
      <c r="C58" s="29"/>
      <c r="D58" s="29"/>
    </row>
    <row r="59" spans="3:4" ht="15.75">
      <c r="C59" s="29"/>
      <c r="D59" s="29"/>
    </row>
    <row r="60" spans="3:4" ht="15.75">
      <c r="C60" s="29"/>
      <c r="D60" s="29"/>
    </row>
    <row r="61" spans="3:4" ht="15.75">
      <c r="C61" s="29"/>
      <c r="D61" s="29"/>
    </row>
    <row r="62" spans="3:4" ht="15.75">
      <c r="C62" s="29"/>
      <c r="D62" s="29"/>
    </row>
    <row r="63" spans="3:4" ht="15.75">
      <c r="C63" s="29"/>
      <c r="D63" s="29"/>
    </row>
    <row r="64" spans="3:4" ht="15.75">
      <c r="C64" s="101"/>
      <c r="D64" s="101"/>
    </row>
    <row r="68" spans="3:4" ht="15.75">
      <c r="C68" s="29"/>
      <c r="D68" s="29"/>
    </row>
    <row r="69" spans="3:4" ht="15.75">
      <c r="C69" s="29"/>
      <c r="D69" s="29"/>
    </row>
    <row r="72" ht="15.75">
      <c r="C72" s="24"/>
    </row>
    <row r="73" ht="15.75">
      <c r="C73" s="16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28"/>
  <sheetViews>
    <sheetView zoomScale="60" zoomScaleNormal="60" zoomScalePageLayoutView="0" workbookViewId="0" topLeftCell="A1">
      <selection activeCell="H55" sqref="H55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5:10" ht="15.75">
      <c r="E1" s="4"/>
      <c r="J1" s="4"/>
    </row>
    <row r="2" ht="15.75">
      <c r="F2" s="4" t="s">
        <v>533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6" ht="32.25" customHeight="1">
      <c r="A6" s="701" t="s">
        <v>571</v>
      </c>
      <c r="B6" s="640"/>
      <c r="C6" s="640"/>
      <c r="D6" s="640"/>
      <c r="E6" s="640"/>
      <c r="F6" s="640"/>
    </row>
    <row r="7" spans="1:6" ht="15.75">
      <c r="A7" s="345"/>
      <c r="B7" s="345"/>
      <c r="C7" s="345"/>
      <c r="D7" s="345"/>
      <c r="E7" s="345"/>
      <c r="F7" s="345"/>
    </row>
    <row r="8" ht="15.75">
      <c r="F8" s="4" t="s">
        <v>298</v>
      </c>
    </row>
    <row r="9" ht="15.75">
      <c r="F9" s="4" t="s">
        <v>299</v>
      </c>
    </row>
    <row r="10" ht="15.75">
      <c r="F10" s="4"/>
    </row>
    <row r="11" ht="15.75">
      <c r="F11" s="236" t="s">
        <v>300</v>
      </c>
    </row>
    <row r="12" ht="15.75">
      <c r="F12" s="4" t="s">
        <v>301</v>
      </c>
    </row>
    <row r="13" ht="15.75">
      <c r="F13" s="4" t="s">
        <v>302</v>
      </c>
    </row>
    <row r="14" ht="16.5" thickBot="1"/>
    <row r="15" spans="1:6" ht="15.75" customHeight="1">
      <c r="A15" s="687" t="s">
        <v>0</v>
      </c>
      <c r="B15" s="690" t="s">
        <v>56</v>
      </c>
      <c r="C15" s="727" t="s">
        <v>46</v>
      </c>
      <c r="D15" s="646"/>
      <c r="E15" s="727" t="s">
        <v>126</v>
      </c>
      <c r="F15" s="728"/>
    </row>
    <row r="16" spans="1:6" ht="15.75" customHeight="1">
      <c r="A16" s="688"/>
      <c r="B16" s="691"/>
      <c r="C16" s="15" t="s">
        <v>123</v>
      </c>
      <c r="D16" s="15" t="s">
        <v>25</v>
      </c>
      <c r="E16" s="15" t="s">
        <v>123</v>
      </c>
      <c r="F16" s="352" t="s">
        <v>25</v>
      </c>
    </row>
    <row r="17" spans="1:6" ht="15.75" customHeight="1">
      <c r="A17" s="689"/>
      <c r="B17" s="692"/>
      <c r="C17" s="15" t="s">
        <v>57</v>
      </c>
      <c r="D17" s="15" t="s">
        <v>57</v>
      </c>
      <c r="E17" s="15" t="s">
        <v>57</v>
      </c>
      <c r="F17" s="352" t="s">
        <v>57</v>
      </c>
    </row>
    <row r="18" spans="1:6" ht="15.75">
      <c r="A18" s="362">
        <v>1</v>
      </c>
      <c r="B18" s="361">
        <v>2</v>
      </c>
      <c r="C18" s="363">
        <v>3</v>
      </c>
      <c r="D18" s="363">
        <v>4</v>
      </c>
      <c r="E18" s="363">
        <v>5</v>
      </c>
      <c r="F18" s="364">
        <v>6</v>
      </c>
    </row>
    <row r="19" spans="1:6" ht="16.5" thickBot="1">
      <c r="A19" s="119"/>
      <c r="B19" s="36"/>
      <c r="C19" s="365"/>
      <c r="D19" s="365"/>
      <c r="E19" s="365"/>
      <c r="F19" s="366"/>
    </row>
    <row r="20" spans="1:10" ht="15.75">
      <c r="A20" s="30"/>
      <c r="B20" s="116"/>
      <c r="C20" s="116"/>
      <c r="D20" s="116"/>
      <c r="E20" s="116"/>
      <c r="F20" s="116"/>
      <c r="G20" s="116"/>
      <c r="H20" s="116"/>
      <c r="I20" s="116"/>
      <c r="J20" s="13"/>
    </row>
    <row r="21" ht="15.75">
      <c r="B21" s="1" t="s">
        <v>122</v>
      </c>
    </row>
    <row r="23" ht="15.75">
      <c r="E23" s="13"/>
    </row>
    <row r="24" ht="15.75">
      <c r="E24" s="13"/>
    </row>
    <row r="25" ht="15.75">
      <c r="E25" s="13"/>
    </row>
    <row r="26" ht="15.75">
      <c r="A26" s="20"/>
    </row>
    <row r="28" ht="15.75">
      <c r="A28" s="17"/>
    </row>
  </sheetData>
  <sheetProtection/>
  <mergeCells count="5">
    <mergeCell ref="A6:F6"/>
    <mergeCell ref="E15:F15"/>
    <mergeCell ref="C15:D15"/>
    <mergeCell ref="B15:B17"/>
    <mergeCell ref="A15:A1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S63"/>
  <sheetViews>
    <sheetView view="pageBreakPreview" zoomScale="70" zoomScaleNormal="70" zoomScaleSheetLayoutView="70" zoomScalePageLayoutView="0" workbookViewId="0" topLeftCell="A4">
      <selection activeCell="O12" sqref="O12"/>
    </sheetView>
  </sheetViews>
  <sheetFormatPr defaultColWidth="9.00390625" defaultRowHeight="15.75"/>
  <cols>
    <col min="1" max="1" width="9.00390625" style="1" customWidth="1"/>
    <col min="2" max="2" width="50.625" style="1" customWidth="1"/>
    <col min="3" max="3" width="12.25390625" style="1" customWidth="1"/>
    <col min="4" max="4" width="18.875" style="17" customWidth="1"/>
    <col min="5" max="5" width="14.25390625" style="17" bestFit="1" customWidth="1"/>
    <col min="6" max="6" width="15.25390625" style="17" bestFit="1" customWidth="1"/>
    <col min="7" max="7" width="19.00390625" style="17" customWidth="1"/>
    <col min="8" max="8" width="19.25390625" style="17" customWidth="1"/>
    <col min="9" max="9" width="16.625" style="17" bestFit="1" customWidth="1"/>
    <col min="10" max="14" width="19.875" style="1" customWidth="1"/>
    <col min="15" max="16" width="11.00390625" style="1" bestFit="1" customWidth="1"/>
    <col min="17" max="17" width="11.00390625" style="1" customWidth="1"/>
    <col min="18" max="18" width="11.00390625" style="1" bestFit="1" customWidth="1"/>
    <col min="19" max="19" width="20.50390625" style="1" customWidth="1"/>
    <col min="20" max="16384" width="9.00390625" style="1" customWidth="1"/>
  </cols>
  <sheetData>
    <row r="2" ht="15.75">
      <c r="S2" s="4" t="s">
        <v>527</v>
      </c>
    </row>
    <row r="3" ht="15.75">
      <c r="S3" s="4" t="s">
        <v>297</v>
      </c>
    </row>
    <row r="4" ht="15.75">
      <c r="S4" s="4" t="s">
        <v>319</v>
      </c>
    </row>
    <row r="5" ht="15.75">
      <c r="S5" s="4"/>
    </row>
    <row r="6" spans="1:19" ht="20.25">
      <c r="A6" s="611" t="s">
        <v>500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</row>
    <row r="7" spans="1:19" ht="15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8" ht="15.75">
      <c r="S8" s="4" t="s">
        <v>298</v>
      </c>
    </row>
    <row r="9" spans="5:19" ht="15.75">
      <c r="E9" s="533"/>
      <c r="F9" s="533"/>
      <c r="G9" s="533"/>
      <c r="S9" s="4" t="s">
        <v>729</v>
      </c>
    </row>
    <row r="10" spans="5:19" ht="15.75">
      <c r="E10" s="535" t="s">
        <v>723</v>
      </c>
      <c r="F10" s="535" t="s">
        <v>749</v>
      </c>
      <c r="G10" s="535" t="s">
        <v>133</v>
      </c>
      <c r="S10" s="4" t="s">
        <v>730</v>
      </c>
    </row>
    <row r="11" spans="5:19" ht="15.75">
      <c r="E11" s="535">
        <v>2015</v>
      </c>
      <c r="F11" s="536">
        <v>0.524</v>
      </c>
      <c r="G11" s="535">
        <v>0</v>
      </c>
      <c r="S11" s="444" t="s">
        <v>300</v>
      </c>
    </row>
    <row r="12" spans="5:19" ht="15.75">
      <c r="E12" s="535">
        <v>2016</v>
      </c>
      <c r="F12" s="536">
        <f>F11*1.02</f>
        <v>0.5344800000000001</v>
      </c>
      <c r="G12" s="535">
        <v>2</v>
      </c>
      <c r="S12" s="4" t="s">
        <v>758</v>
      </c>
    </row>
    <row r="13" spans="5:19" ht="15.75">
      <c r="E13" s="535">
        <v>2017</v>
      </c>
      <c r="F13" s="536">
        <f>F12*1.02</f>
        <v>0.5451696</v>
      </c>
      <c r="G13" s="535">
        <v>2</v>
      </c>
      <c r="S13" s="4" t="s">
        <v>302</v>
      </c>
    </row>
    <row r="14" spans="5:7" ht="16.5" thickBot="1">
      <c r="E14" s="533"/>
      <c r="F14" s="534">
        <f>F11+F12+F13</f>
        <v>1.6036496000000002</v>
      </c>
      <c r="G14" s="533"/>
    </row>
    <row r="15" spans="1:19" ht="21" customHeight="1">
      <c r="A15" s="613" t="s">
        <v>16</v>
      </c>
      <c r="B15" s="608" t="s">
        <v>39</v>
      </c>
      <c r="C15" s="608" t="s">
        <v>111</v>
      </c>
      <c r="D15" s="608" t="s">
        <v>63</v>
      </c>
      <c r="E15" s="608" t="s">
        <v>95</v>
      </c>
      <c r="F15" s="608" t="s">
        <v>96</v>
      </c>
      <c r="G15" s="608" t="s">
        <v>128</v>
      </c>
      <c r="H15" s="608" t="s">
        <v>139</v>
      </c>
      <c r="I15" s="608" t="s">
        <v>129</v>
      </c>
      <c r="J15" s="606" t="s">
        <v>46</v>
      </c>
      <c r="K15" s="606"/>
      <c r="L15" s="606"/>
      <c r="M15" s="606"/>
      <c r="N15" s="606"/>
      <c r="O15" s="606" t="s">
        <v>306</v>
      </c>
      <c r="P15" s="606"/>
      <c r="Q15" s="606"/>
      <c r="R15" s="606"/>
      <c r="S15" s="607"/>
    </row>
    <row r="16" spans="1:19" ht="64.5" customHeight="1">
      <c r="A16" s="614"/>
      <c r="B16" s="609"/>
      <c r="C16" s="609"/>
      <c r="D16" s="609"/>
      <c r="E16" s="609"/>
      <c r="F16" s="609"/>
      <c r="G16" s="609"/>
      <c r="H16" s="609"/>
      <c r="I16" s="609"/>
      <c r="J16" s="26" t="s">
        <v>304</v>
      </c>
      <c r="K16" s="26" t="s">
        <v>305</v>
      </c>
      <c r="L16" s="26" t="s">
        <v>734</v>
      </c>
      <c r="M16" s="26" t="s">
        <v>731</v>
      </c>
      <c r="N16" s="26" t="s">
        <v>47</v>
      </c>
      <c r="O16" s="15" t="s">
        <v>315</v>
      </c>
      <c r="P16" s="15" t="s">
        <v>316</v>
      </c>
      <c r="Q16" s="15" t="s">
        <v>732</v>
      </c>
      <c r="R16" s="15" t="s">
        <v>733</v>
      </c>
      <c r="S16" s="27" t="s">
        <v>47</v>
      </c>
    </row>
    <row r="17" spans="1:19" ht="16.5" thickBot="1">
      <c r="A17" s="615"/>
      <c r="B17" s="610"/>
      <c r="C17" s="104" t="s">
        <v>112</v>
      </c>
      <c r="D17" s="104" t="s">
        <v>94</v>
      </c>
      <c r="E17" s="610"/>
      <c r="F17" s="610"/>
      <c r="G17" s="104" t="s">
        <v>62</v>
      </c>
      <c r="H17" s="104" t="s">
        <v>62</v>
      </c>
      <c r="I17" s="104" t="s">
        <v>62</v>
      </c>
      <c r="J17" s="104" t="s">
        <v>94</v>
      </c>
      <c r="K17" s="104" t="s">
        <v>94</v>
      </c>
      <c r="L17" s="104" t="s">
        <v>94</v>
      </c>
      <c r="M17" s="104" t="s">
        <v>94</v>
      </c>
      <c r="N17" s="104" t="s">
        <v>94</v>
      </c>
      <c r="O17" s="104" t="s">
        <v>62</v>
      </c>
      <c r="P17" s="104" t="s">
        <v>62</v>
      </c>
      <c r="Q17" s="104" t="s">
        <v>62</v>
      </c>
      <c r="R17" s="104" t="s">
        <v>62</v>
      </c>
      <c r="S17" s="105" t="s">
        <v>62</v>
      </c>
    </row>
    <row r="18" spans="1:19" ht="15.75">
      <c r="A18" s="98"/>
      <c r="B18" s="99" t="s">
        <v>40</v>
      </c>
      <c r="C18" s="99" t="s">
        <v>752</v>
      </c>
      <c r="D18" s="106">
        <f>D19+D28</f>
        <v>3.2</v>
      </c>
      <c r="E18" s="99">
        <v>2015</v>
      </c>
      <c r="F18" s="99">
        <v>2017</v>
      </c>
      <c r="G18" s="26">
        <f>G19+G27</f>
        <v>0.5</v>
      </c>
      <c r="H18" s="26">
        <f>H19+H27</f>
        <v>0.5</v>
      </c>
      <c r="I18" s="26">
        <f>I19+I27</f>
        <v>0.5</v>
      </c>
      <c r="J18" s="26">
        <f>D18</f>
        <v>3.2</v>
      </c>
      <c r="K18" s="26">
        <v>0</v>
      </c>
      <c r="L18" s="26">
        <v>0</v>
      </c>
      <c r="M18" s="26">
        <f>M19+M27</f>
        <v>0</v>
      </c>
      <c r="N18" s="99">
        <f>J18+K18+L18+M18</f>
        <v>3.2</v>
      </c>
      <c r="O18" s="99">
        <f>O19</f>
        <v>0.5</v>
      </c>
      <c r="P18" s="99">
        <f>P19</f>
        <v>0.6</v>
      </c>
      <c r="Q18" s="99">
        <f>Q19</f>
        <v>0.5</v>
      </c>
      <c r="R18" s="99">
        <f>R19</f>
        <v>0</v>
      </c>
      <c r="S18" s="99">
        <f>S19</f>
        <v>1.6</v>
      </c>
    </row>
    <row r="19" spans="1:19" ht="15.75">
      <c r="A19" s="28">
        <v>1</v>
      </c>
      <c r="B19" s="26" t="s">
        <v>138</v>
      </c>
      <c r="C19" s="26" t="s">
        <v>753</v>
      </c>
      <c r="D19" s="26">
        <f>D20</f>
        <v>3.2</v>
      </c>
      <c r="E19" s="26">
        <v>2015</v>
      </c>
      <c r="F19" s="26">
        <v>2015</v>
      </c>
      <c r="G19" s="26">
        <f>G20</f>
        <v>0.5</v>
      </c>
      <c r="H19" s="26">
        <f>H20</f>
        <v>0.5</v>
      </c>
      <c r="I19" s="26">
        <f>I20</f>
        <v>0.5</v>
      </c>
      <c r="J19" s="26">
        <f>D19</f>
        <v>3.2</v>
      </c>
      <c r="K19" s="26">
        <f>K21+K22</f>
        <v>0</v>
      </c>
      <c r="L19" s="26">
        <f>L21+L22</f>
        <v>0</v>
      </c>
      <c r="M19" s="26">
        <f>M21+M22</f>
        <v>0</v>
      </c>
      <c r="N19" s="99">
        <f>J19+K19+L19+M19</f>
        <v>3.2</v>
      </c>
      <c r="O19" s="26">
        <f>O20+O28</f>
        <v>0.5</v>
      </c>
      <c r="P19" s="26">
        <f>P20+P28</f>
        <v>0.6</v>
      </c>
      <c r="Q19" s="26">
        <f>Q20+Q28</f>
        <v>0.5</v>
      </c>
      <c r="R19" s="26">
        <f>R20+R28</f>
        <v>0</v>
      </c>
      <c r="S19" s="579">
        <f aca="true" t="shared" si="0" ref="S19:S28">O19+P19+Q19+R19</f>
        <v>1.6</v>
      </c>
    </row>
    <row r="20" spans="1:19" ht="31.5">
      <c r="A20" s="128" t="s">
        <v>3</v>
      </c>
      <c r="B20" s="26" t="s">
        <v>135</v>
      </c>
      <c r="C20" s="26" t="s">
        <v>753</v>
      </c>
      <c r="D20" s="26">
        <f>D22</f>
        <v>3.2</v>
      </c>
      <c r="E20" s="26">
        <v>2015</v>
      </c>
      <c r="F20" s="26">
        <v>2015</v>
      </c>
      <c r="G20" s="26">
        <f>G21+G22</f>
        <v>0.5</v>
      </c>
      <c r="H20" s="26">
        <f>H21+H22</f>
        <v>0.5</v>
      </c>
      <c r="I20" s="26">
        <f>I21+I22</f>
        <v>0.5</v>
      </c>
      <c r="J20" s="26">
        <f>D20</f>
        <v>3.2</v>
      </c>
      <c r="K20" s="26">
        <f aca="true" t="shared" si="1" ref="K20:S20">K21+K22</f>
        <v>0</v>
      </c>
      <c r="L20" s="26">
        <f t="shared" si="1"/>
        <v>0</v>
      </c>
      <c r="M20" s="26">
        <f t="shared" si="1"/>
        <v>0</v>
      </c>
      <c r="N20" s="26">
        <f t="shared" si="1"/>
        <v>3.2</v>
      </c>
      <c r="O20" s="26">
        <f t="shared" si="1"/>
        <v>0.5</v>
      </c>
      <c r="P20" s="26">
        <f t="shared" si="1"/>
        <v>0</v>
      </c>
      <c r="Q20" s="26">
        <f t="shared" si="1"/>
        <v>0</v>
      </c>
      <c r="R20" s="26">
        <f t="shared" si="1"/>
        <v>0</v>
      </c>
      <c r="S20" s="26">
        <f t="shared" si="1"/>
        <v>0.5</v>
      </c>
    </row>
    <row r="21" spans="1:19" ht="15.75">
      <c r="A21" s="18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6"/>
      <c r="O21" s="6"/>
      <c r="P21" s="6"/>
      <c r="Q21" s="6"/>
      <c r="R21" s="6"/>
      <c r="S21" s="110"/>
    </row>
    <row r="22" spans="1:19" ht="31.5">
      <c r="A22" s="18">
        <v>1</v>
      </c>
      <c r="B22" s="5" t="s">
        <v>751</v>
      </c>
      <c r="C22" s="6" t="s">
        <v>753</v>
      </c>
      <c r="D22" s="6">
        <v>3.2</v>
      </c>
      <c r="E22" s="6">
        <v>2015</v>
      </c>
      <c r="F22" s="6">
        <v>2015</v>
      </c>
      <c r="G22" s="6">
        <v>0.5</v>
      </c>
      <c r="H22" s="6">
        <v>0.5</v>
      </c>
      <c r="I22" s="6">
        <v>0.5</v>
      </c>
      <c r="J22" s="6">
        <f>D22</f>
        <v>3.2</v>
      </c>
      <c r="K22" s="6">
        <v>0</v>
      </c>
      <c r="L22" s="6">
        <v>0</v>
      </c>
      <c r="M22" s="6">
        <v>0</v>
      </c>
      <c r="N22" s="106">
        <f>J22+K22+L22+M22</f>
        <v>3.2</v>
      </c>
      <c r="O22" s="6">
        <v>0.5</v>
      </c>
      <c r="P22" s="6">
        <v>0</v>
      </c>
      <c r="Q22" s="6">
        <v>0</v>
      </c>
      <c r="R22" s="6">
        <v>0</v>
      </c>
      <c r="S22" s="110">
        <f t="shared" si="0"/>
        <v>0.5</v>
      </c>
    </row>
    <row r="23" spans="1:19" ht="15.75">
      <c r="A23" s="108" t="s">
        <v>42</v>
      </c>
      <c r="B23" s="12"/>
      <c r="C23" s="12"/>
      <c r="D23" s="109"/>
      <c r="E23" s="109"/>
      <c r="F23" s="109"/>
      <c r="G23" s="12"/>
      <c r="H23" s="12"/>
      <c r="I23" s="12"/>
      <c r="J23" s="109"/>
      <c r="K23" s="109"/>
      <c r="L23" s="109"/>
      <c r="M23" s="109"/>
      <c r="N23" s="106"/>
      <c r="O23" s="109"/>
      <c r="P23" s="109"/>
      <c r="Q23" s="109"/>
      <c r="R23" s="109"/>
      <c r="S23" s="110">
        <f t="shared" si="0"/>
        <v>0</v>
      </c>
    </row>
    <row r="24" spans="1:19" ht="31.5">
      <c r="A24" s="112" t="s">
        <v>4</v>
      </c>
      <c r="B24" s="111" t="s">
        <v>268</v>
      </c>
      <c r="C24" s="12"/>
      <c r="D24" s="109"/>
      <c r="E24" s="109"/>
      <c r="F24" s="109"/>
      <c r="G24" s="12"/>
      <c r="H24" s="12"/>
      <c r="I24" s="12"/>
      <c r="J24" s="109"/>
      <c r="K24" s="109"/>
      <c r="L24" s="109"/>
      <c r="M24" s="109"/>
      <c r="N24" s="106"/>
      <c r="O24" s="109"/>
      <c r="P24" s="109"/>
      <c r="Q24" s="109"/>
      <c r="R24" s="109"/>
      <c r="S24" s="110">
        <f t="shared" si="0"/>
        <v>0</v>
      </c>
    </row>
    <row r="25" spans="1:19" ht="15.75">
      <c r="A25" s="18">
        <v>1</v>
      </c>
      <c r="B25" s="5" t="s">
        <v>41</v>
      </c>
      <c r="C25" s="12"/>
      <c r="D25" s="109"/>
      <c r="E25" s="109"/>
      <c r="F25" s="109"/>
      <c r="G25" s="12"/>
      <c r="H25" s="12"/>
      <c r="I25" s="12"/>
      <c r="J25" s="109"/>
      <c r="K25" s="109"/>
      <c r="L25" s="109"/>
      <c r="M25" s="109"/>
      <c r="N25" s="106"/>
      <c r="O25" s="109"/>
      <c r="P25" s="109"/>
      <c r="Q25" s="109"/>
      <c r="R25" s="109"/>
      <c r="S25" s="110">
        <f t="shared" si="0"/>
        <v>0</v>
      </c>
    </row>
    <row r="26" spans="1:19" ht="15.75">
      <c r="A26" s="18">
        <v>2</v>
      </c>
      <c r="B26" s="5" t="s">
        <v>43</v>
      </c>
      <c r="C26" s="12"/>
      <c r="D26" s="109"/>
      <c r="E26" s="109"/>
      <c r="F26" s="109"/>
      <c r="G26" s="12"/>
      <c r="H26" s="12"/>
      <c r="I26" s="12"/>
      <c r="J26" s="109"/>
      <c r="K26" s="109"/>
      <c r="L26" s="109"/>
      <c r="M26" s="109"/>
      <c r="N26" s="106"/>
      <c r="O26" s="109"/>
      <c r="P26" s="109"/>
      <c r="Q26" s="109"/>
      <c r="R26" s="109"/>
      <c r="S26" s="110">
        <f t="shared" si="0"/>
        <v>0</v>
      </c>
    </row>
    <row r="27" spans="1:19" ht="15.75">
      <c r="A27" s="108" t="s">
        <v>42</v>
      </c>
      <c r="B27" s="12"/>
      <c r="C27" s="12"/>
      <c r="D27" s="109"/>
      <c r="E27" s="109"/>
      <c r="F27" s="109"/>
      <c r="G27" s="12"/>
      <c r="H27" s="12"/>
      <c r="I27" s="12"/>
      <c r="J27" s="109"/>
      <c r="K27" s="109"/>
      <c r="L27" s="109"/>
      <c r="M27" s="109"/>
      <c r="N27" s="106"/>
      <c r="O27" s="109"/>
      <c r="P27" s="109"/>
      <c r="Q27" s="109"/>
      <c r="R27" s="109"/>
      <c r="S27" s="110">
        <f t="shared" si="0"/>
        <v>0</v>
      </c>
    </row>
    <row r="28" spans="1:19" s="16" customFormat="1" ht="15.75">
      <c r="A28" s="112" t="s">
        <v>15</v>
      </c>
      <c r="B28" s="111" t="s">
        <v>136</v>
      </c>
      <c r="C28" s="111" t="s">
        <v>752</v>
      </c>
      <c r="D28" s="111">
        <v>0</v>
      </c>
      <c r="E28" s="111">
        <v>2016</v>
      </c>
      <c r="F28" s="111">
        <v>2017</v>
      </c>
      <c r="G28" s="111">
        <v>1.1</v>
      </c>
      <c r="H28" s="111">
        <v>1.1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26">
        <v>0</v>
      </c>
      <c r="O28" s="111">
        <v>0</v>
      </c>
      <c r="P28" s="111">
        <f>P29</f>
        <v>0.6</v>
      </c>
      <c r="Q28" s="111">
        <f>Q29</f>
        <v>0.5</v>
      </c>
      <c r="R28" s="111">
        <v>0</v>
      </c>
      <c r="S28" s="579">
        <f t="shared" si="0"/>
        <v>1.1</v>
      </c>
    </row>
    <row r="29" spans="1:19" ht="31.5">
      <c r="A29" s="108">
        <v>1</v>
      </c>
      <c r="B29" s="12" t="s">
        <v>728</v>
      </c>
      <c r="C29" s="109" t="s">
        <v>752</v>
      </c>
      <c r="D29" s="109">
        <v>0</v>
      </c>
      <c r="E29" s="109">
        <v>2016</v>
      </c>
      <c r="F29" s="109">
        <v>2017</v>
      </c>
      <c r="G29" s="109">
        <v>1.1</v>
      </c>
      <c r="H29" s="109">
        <v>1.1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6">
        <f>J29+K29+L29+M29</f>
        <v>0</v>
      </c>
      <c r="O29" s="109">
        <v>0</v>
      </c>
      <c r="P29" s="109">
        <v>0.6</v>
      </c>
      <c r="Q29" s="109">
        <v>0.5</v>
      </c>
      <c r="R29" s="109">
        <v>0</v>
      </c>
      <c r="S29" s="110">
        <f>O29+P29+Q29+R29</f>
        <v>1.1</v>
      </c>
    </row>
    <row r="30" spans="1:19" ht="15.75">
      <c r="A30" s="108">
        <v>2</v>
      </c>
      <c r="B30" s="12" t="s">
        <v>43</v>
      </c>
      <c r="C30" s="12"/>
      <c r="D30" s="12"/>
      <c r="E30" s="109"/>
      <c r="F30" s="12"/>
      <c r="G30" s="12"/>
      <c r="H30" s="12"/>
      <c r="I30" s="12"/>
      <c r="J30" s="109"/>
      <c r="K30" s="109"/>
      <c r="L30" s="109"/>
      <c r="M30" s="109"/>
      <c r="N30" s="109"/>
      <c r="O30" s="109"/>
      <c r="P30" s="109"/>
      <c r="Q30" s="109"/>
      <c r="R30" s="109"/>
      <c r="S30" s="110"/>
    </row>
    <row r="31" spans="1:19" ht="15.75">
      <c r="A31" s="108" t="s">
        <v>42</v>
      </c>
      <c r="B31" s="12"/>
      <c r="C31" s="12"/>
      <c r="D31" s="12"/>
      <c r="E31" s="12"/>
      <c r="F31" s="12"/>
      <c r="G31" s="12"/>
      <c r="H31" s="12"/>
      <c r="I31" s="12"/>
      <c r="J31" s="109"/>
      <c r="K31" s="109"/>
      <c r="L31" s="109"/>
      <c r="M31" s="109"/>
      <c r="N31" s="109"/>
      <c r="O31" s="109"/>
      <c r="P31" s="109"/>
      <c r="Q31" s="109"/>
      <c r="R31" s="109"/>
      <c r="S31" s="110"/>
    </row>
    <row r="32" spans="1:19" ht="31.5">
      <c r="A32" s="112" t="s">
        <v>32</v>
      </c>
      <c r="B32" s="111" t="s">
        <v>137</v>
      </c>
      <c r="C32" s="12"/>
      <c r="D32" s="12"/>
      <c r="E32" s="12"/>
      <c r="F32" s="12"/>
      <c r="G32" s="12"/>
      <c r="H32" s="12"/>
      <c r="I32" s="12"/>
      <c r="J32" s="109"/>
      <c r="K32" s="109"/>
      <c r="L32" s="109"/>
      <c r="M32" s="109"/>
      <c r="N32" s="109"/>
      <c r="O32" s="109"/>
      <c r="P32" s="109"/>
      <c r="Q32" s="109"/>
      <c r="R32" s="109"/>
      <c r="S32" s="110"/>
    </row>
    <row r="33" spans="1:19" ht="15.75">
      <c r="A33" s="108">
        <v>1</v>
      </c>
      <c r="B33" s="12" t="s">
        <v>41</v>
      </c>
      <c r="C33" s="12"/>
      <c r="D33" s="12"/>
      <c r="E33" s="12"/>
      <c r="F33" s="12"/>
      <c r="G33" s="12"/>
      <c r="H33" s="12"/>
      <c r="I33" s="12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1:19" ht="15.75">
      <c r="A34" s="108">
        <v>2</v>
      </c>
      <c r="B34" s="12" t="s">
        <v>43</v>
      </c>
      <c r="C34" s="12"/>
      <c r="D34" s="12"/>
      <c r="E34" s="12"/>
      <c r="F34" s="12"/>
      <c r="G34" s="12"/>
      <c r="H34" s="12"/>
      <c r="I34" s="12"/>
      <c r="J34" s="109"/>
      <c r="K34" s="109"/>
      <c r="L34" s="109"/>
      <c r="M34" s="109"/>
      <c r="N34" s="109"/>
      <c r="O34" s="109"/>
      <c r="P34" s="109"/>
      <c r="Q34" s="109"/>
      <c r="R34" s="109"/>
      <c r="S34" s="110"/>
    </row>
    <row r="35" spans="1:19" ht="15.75">
      <c r="A35" s="108" t="s">
        <v>42</v>
      </c>
      <c r="B35" s="12"/>
      <c r="C35" s="12"/>
      <c r="D35" s="12"/>
      <c r="E35" s="12"/>
      <c r="F35" s="12"/>
      <c r="G35" s="12"/>
      <c r="H35" s="12"/>
      <c r="I35" s="12"/>
      <c r="J35" s="109"/>
      <c r="K35" s="109"/>
      <c r="L35" s="109"/>
      <c r="M35" s="109"/>
      <c r="N35" s="109"/>
      <c r="O35" s="109"/>
      <c r="P35" s="109"/>
      <c r="Q35" s="109"/>
      <c r="R35" s="109"/>
      <c r="S35" s="110"/>
    </row>
    <row r="36" spans="1:19" ht="15.75">
      <c r="A36" s="28" t="s">
        <v>5</v>
      </c>
      <c r="B36" s="26" t="s">
        <v>54</v>
      </c>
      <c r="C36" s="26"/>
      <c r="D36" s="26"/>
      <c r="E36" s="26"/>
      <c r="F36" s="26"/>
      <c r="G36" s="26"/>
      <c r="H36" s="26"/>
      <c r="I36" s="2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ht="31.5">
      <c r="A37" s="128" t="s">
        <v>6</v>
      </c>
      <c r="B37" s="26" t="s">
        <v>135</v>
      </c>
      <c r="C37" s="26"/>
      <c r="D37" s="26"/>
      <c r="E37" s="26"/>
      <c r="F37" s="26"/>
      <c r="G37" s="26"/>
      <c r="H37" s="26"/>
      <c r="I37" s="26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ht="15.75">
      <c r="A38" s="18">
        <v>1</v>
      </c>
      <c r="B38" s="5" t="s">
        <v>41</v>
      </c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ht="15.75">
      <c r="A39" s="18">
        <v>2</v>
      </c>
      <c r="B39" s="5" t="s">
        <v>43</v>
      </c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ht="15.75">
      <c r="A40" s="108" t="s">
        <v>42</v>
      </c>
      <c r="B40" s="12"/>
      <c r="C40" s="12"/>
      <c r="D40" s="12"/>
      <c r="E40" s="12"/>
      <c r="F40" s="12"/>
      <c r="G40" s="12"/>
      <c r="H40" s="12"/>
      <c r="I40" s="12"/>
      <c r="J40" s="109"/>
      <c r="K40" s="109"/>
      <c r="L40" s="109"/>
      <c r="M40" s="109"/>
      <c r="N40" s="109"/>
      <c r="O40" s="109"/>
      <c r="P40" s="109"/>
      <c r="Q40" s="109"/>
      <c r="R40" s="109"/>
      <c r="S40" s="110"/>
    </row>
    <row r="41" spans="1:19" ht="15.75">
      <c r="A41" s="237" t="s">
        <v>7</v>
      </c>
      <c r="B41" s="238" t="s">
        <v>303</v>
      </c>
      <c r="C41" s="12"/>
      <c r="D41" s="12"/>
      <c r="E41" s="12"/>
      <c r="F41" s="12"/>
      <c r="G41" s="12"/>
      <c r="H41" s="12"/>
      <c r="I41" s="12"/>
      <c r="J41" s="109"/>
      <c r="K41" s="109"/>
      <c r="L41" s="109"/>
      <c r="M41" s="109"/>
      <c r="N41" s="109"/>
      <c r="O41" s="109"/>
      <c r="P41" s="109"/>
      <c r="Q41" s="109"/>
      <c r="R41" s="109"/>
      <c r="S41" s="110"/>
    </row>
    <row r="42" spans="1:19" ht="15.75">
      <c r="A42" s="18">
        <v>1</v>
      </c>
      <c r="B42" s="5" t="s">
        <v>41</v>
      </c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ht="15.75">
      <c r="A43" s="18"/>
      <c r="B43" s="5" t="s">
        <v>147</v>
      </c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spans="1:19" ht="15.75">
      <c r="A44" s="18">
        <v>2</v>
      </c>
      <c r="B44" s="5" t="s">
        <v>43</v>
      </c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7"/>
    </row>
    <row r="45" spans="1:19" ht="15.75">
      <c r="A45" s="18"/>
      <c r="B45" s="5" t="s">
        <v>147</v>
      </c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ht="15.75">
      <c r="A46" s="18" t="s">
        <v>42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ht="15.75" customHeight="1">
      <c r="A47" s="616" t="s">
        <v>105</v>
      </c>
      <c r="B47" s="617"/>
      <c r="C47" s="12"/>
      <c r="D47" s="12"/>
      <c r="E47" s="12"/>
      <c r="F47" s="12"/>
      <c r="G47" s="12"/>
      <c r="H47" s="12"/>
      <c r="I47" s="12"/>
      <c r="J47" s="109"/>
      <c r="K47" s="109"/>
      <c r="L47" s="109"/>
      <c r="M47" s="109"/>
      <c r="N47" s="109"/>
      <c r="O47" s="109"/>
      <c r="P47" s="109"/>
      <c r="Q47" s="109"/>
      <c r="R47" s="109"/>
      <c r="S47" s="110"/>
    </row>
    <row r="48" spans="1:19" ht="31.5">
      <c r="A48" s="112"/>
      <c r="B48" s="111" t="s">
        <v>134</v>
      </c>
      <c r="C48" s="12"/>
      <c r="D48" s="12"/>
      <c r="E48" s="12"/>
      <c r="F48" s="12"/>
      <c r="G48" s="12"/>
      <c r="H48" s="12"/>
      <c r="I48" s="12"/>
      <c r="J48" s="109"/>
      <c r="K48" s="109"/>
      <c r="L48" s="109"/>
      <c r="M48" s="109"/>
      <c r="N48" s="109"/>
      <c r="O48" s="109"/>
      <c r="P48" s="109"/>
      <c r="Q48" s="109"/>
      <c r="R48" s="109"/>
      <c r="S48" s="110"/>
    </row>
    <row r="49" spans="1:19" ht="15.75">
      <c r="A49" s="108">
        <v>1</v>
      </c>
      <c r="B49" s="12" t="s">
        <v>41</v>
      </c>
      <c r="C49" s="12"/>
      <c r="D49" s="12"/>
      <c r="E49" s="12"/>
      <c r="F49" s="12"/>
      <c r="G49" s="12"/>
      <c r="H49" s="12"/>
      <c r="I49" s="12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15.75">
      <c r="A50" s="108">
        <v>2</v>
      </c>
      <c r="B50" s="12" t="s">
        <v>43</v>
      </c>
      <c r="C50" s="12"/>
      <c r="D50" s="12"/>
      <c r="E50" s="12"/>
      <c r="F50" s="12"/>
      <c r="G50" s="12"/>
      <c r="H50" s="12"/>
      <c r="I50" s="12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19" ht="16.5" thickBot="1">
      <c r="A51" s="103" t="s">
        <v>42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</row>
    <row r="52" spans="1:19" ht="15.75">
      <c r="A52" s="29"/>
      <c r="B52" s="13"/>
      <c r="C52" s="13"/>
      <c r="D52" s="37"/>
      <c r="E52" s="37"/>
      <c r="F52" s="37"/>
      <c r="G52" s="37"/>
      <c r="H52" s="37"/>
      <c r="I52" s="37"/>
      <c r="J52" s="13"/>
      <c r="K52" s="13"/>
      <c r="L52" s="13"/>
      <c r="M52" s="13"/>
      <c r="N52" s="13"/>
      <c r="O52" s="29"/>
      <c r="P52" s="29"/>
      <c r="Q52" s="29"/>
      <c r="R52" s="29"/>
      <c r="S52" s="29"/>
    </row>
    <row r="53" spans="1:2" ht="15.75">
      <c r="A53" s="14"/>
      <c r="B53" s="1" t="s">
        <v>113</v>
      </c>
    </row>
    <row r="54" spans="1:2" ht="15.75">
      <c r="A54" s="20"/>
      <c r="B54" s="1" t="s">
        <v>496</v>
      </c>
    </row>
    <row r="55" spans="1:2" ht="15.75">
      <c r="A55" s="20"/>
      <c r="B55" s="37" t="s">
        <v>497</v>
      </c>
    </row>
    <row r="56" spans="2:19" ht="15.75">
      <c r="B56" s="612" t="s">
        <v>307</v>
      </c>
      <c r="C56" s="612"/>
      <c r="D56" s="612"/>
      <c r="E56" s="612"/>
      <c r="F56" s="612"/>
      <c r="G56" s="612"/>
      <c r="H56" s="612"/>
      <c r="P56" s="23"/>
      <c r="Q56" s="23"/>
      <c r="S56" s="24"/>
    </row>
    <row r="57" spans="2:19" ht="15.75">
      <c r="B57" s="234"/>
      <c r="C57" s="234"/>
      <c r="D57" s="234"/>
      <c r="E57" s="234"/>
      <c r="F57" s="234"/>
      <c r="G57" s="234"/>
      <c r="H57" s="234"/>
      <c r="P57" s="23"/>
      <c r="Q57" s="23"/>
      <c r="S57" s="24"/>
    </row>
    <row r="58" spans="1:8" ht="15.75">
      <c r="A58" s="20"/>
      <c r="B58" s="612" t="s">
        <v>312</v>
      </c>
      <c r="C58" s="612"/>
      <c r="D58" s="612"/>
      <c r="E58" s="612"/>
      <c r="F58" s="612"/>
      <c r="G58" s="612"/>
      <c r="H58" s="612"/>
    </row>
    <row r="59" spans="1:8" ht="15.75" customHeight="1">
      <c r="A59" s="20"/>
      <c r="B59" s="612"/>
      <c r="C59" s="612"/>
      <c r="D59" s="612"/>
      <c r="E59" s="612"/>
      <c r="F59" s="612"/>
      <c r="G59" s="612"/>
      <c r="H59" s="612"/>
    </row>
    <row r="60" ht="15.75">
      <c r="A60" s="20"/>
    </row>
    <row r="61" ht="15.75">
      <c r="A61" s="20"/>
    </row>
    <row r="62" spans="4:19" ht="33.75" customHeight="1">
      <c r="D62" s="1"/>
      <c r="E62" s="1"/>
      <c r="F62" s="1"/>
      <c r="G62" s="1"/>
      <c r="H62" s="1"/>
      <c r="P62" s="23"/>
      <c r="Q62" s="23"/>
      <c r="S62" s="24"/>
    </row>
    <row r="63" spans="1:19" ht="15.75">
      <c r="A63" s="17"/>
      <c r="S63" s="16"/>
    </row>
  </sheetData>
  <sheetProtection/>
  <mergeCells count="16">
    <mergeCell ref="A6:S6"/>
    <mergeCell ref="B59:H59"/>
    <mergeCell ref="A15:A17"/>
    <mergeCell ref="B15:B17"/>
    <mergeCell ref="D15:D16"/>
    <mergeCell ref="H15:H16"/>
    <mergeCell ref="C15:C16"/>
    <mergeCell ref="B56:H56"/>
    <mergeCell ref="A47:B47"/>
    <mergeCell ref="B58:H58"/>
    <mergeCell ref="O15:S15"/>
    <mergeCell ref="J15:N15"/>
    <mergeCell ref="E15:E17"/>
    <mergeCell ref="F15:F17"/>
    <mergeCell ref="G15:G16"/>
    <mergeCell ref="I15:I16"/>
  </mergeCells>
  <printOptions/>
  <pageMargins left="0.24" right="0.2" top="1" bottom="1" header="0.5" footer="0.5"/>
  <pageSetup fitToHeight="1" fitToWidth="1" horizontalDpi="600" verticalDpi="600" orientation="landscape" paperSize="9" scale="3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2"/>
  <sheetViews>
    <sheetView zoomScale="60" zoomScaleNormal="60" zoomScalePageLayoutView="0" workbookViewId="0" topLeftCell="A1">
      <selection activeCell="H31" sqref="H31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255" customWidth="1"/>
    <col min="15" max="15" width="13.25390625" style="255" bestFit="1" customWidth="1"/>
    <col min="16" max="16" width="9.875" style="255" customWidth="1"/>
    <col min="17" max="17" width="13.25390625" style="255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2" ht="15.75">
      <c r="W2" s="4" t="s">
        <v>566</v>
      </c>
    </row>
    <row r="3" ht="15.75">
      <c r="W3" s="4" t="s">
        <v>297</v>
      </c>
    </row>
    <row r="4" ht="15.75">
      <c r="W4" s="4" t="s">
        <v>319</v>
      </c>
    </row>
    <row r="5" ht="15.75">
      <c r="W5" s="4"/>
    </row>
    <row r="6" spans="1:23" ht="30.75" customHeight="1">
      <c r="A6" s="701" t="s">
        <v>572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ht="15.75">
      <c r="W7" s="4" t="s">
        <v>298</v>
      </c>
    </row>
    <row r="8" ht="15.75">
      <c r="W8" s="4" t="s">
        <v>299</v>
      </c>
    </row>
    <row r="9" ht="15.75">
      <c r="W9" s="4"/>
    </row>
    <row r="10" ht="15.75">
      <c r="W10" s="236" t="s">
        <v>300</v>
      </c>
    </row>
    <row r="11" spans="1:23" ht="15.75">
      <c r="A11" s="16"/>
      <c r="W11" s="4" t="s">
        <v>301</v>
      </c>
    </row>
    <row r="12" spans="1:23" ht="15.75">
      <c r="A12" s="16"/>
      <c r="W12" s="4" t="s">
        <v>302</v>
      </c>
    </row>
    <row r="13" ht="16.5" thickBot="1"/>
    <row r="14" spans="1:23" ht="126" customHeight="1">
      <c r="A14" s="663" t="s">
        <v>16</v>
      </c>
      <c r="B14" s="664" t="s">
        <v>39</v>
      </c>
      <c r="C14" s="664" t="s">
        <v>489</v>
      </c>
      <c r="D14" s="664" t="s">
        <v>308</v>
      </c>
      <c r="E14" s="664"/>
      <c r="F14" s="664"/>
      <c r="G14" s="664"/>
      <c r="H14" s="664"/>
      <c r="I14" s="664"/>
      <c r="J14" s="664"/>
      <c r="K14" s="664"/>
      <c r="L14" s="664"/>
      <c r="M14" s="664"/>
      <c r="N14" s="664" t="s">
        <v>344</v>
      </c>
      <c r="O14" s="664"/>
      <c r="P14" s="718" t="s">
        <v>345</v>
      </c>
      <c r="Q14" s="719"/>
      <c r="R14" s="664" t="s">
        <v>490</v>
      </c>
      <c r="S14" s="664" t="s">
        <v>140</v>
      </c>
      <c r="T14" s="664"/>
      <c r="U14" s="664"/>
      <c r="V14" s="664"/>
      <c r="W14" s="655" t="s">
        <v>18</v>
      </c>
    </row>
    <row r="15" spans="1:23" ht="31.5" customHeight="1">
      <c r="A15" s="647"/>
      <c r="B15" s="648"/>
      <c r="C15" s="648"/>
      <c r="D15" s="648" t="s">
        <v>19</v>
      </c>
      <c r="E15" s="648"/>
      <c r="F15" s="648" t="s">
        <v>20</v>
      </c>
      <c r="G15" s="648"/>
      <c r="H15" s="648" t="s">
        <v>21</v>
      </c>
      <c r="I15" s="648"/>
      <c r="J15" s="648" t="s">
        <v>22</v>
      </c>
      <c r="K15" s="648"/>
      <c r="L15" s="648" t="s">
        <v>23</v>
      </c>
      <c r="M15" s="648"/>
      <c r="N15" s="648"/>
      <c r="O15" s="648"/>
      <c r="P15" s="720"/>
      <c r="Q15" s="721"/>
      <c r="R15" s="648"/>
      <c r="S15" s="648" t="s">
        <v>62</v>
      </c>
      <c r="T15" s="648" t="s">
        <v>133</v>
      </c>
      <c r="U15" s="648" t="s">
        <v>131</v>
      </c>
      <c r="V15" s="648"/>
      <c r="W15" s="729"/>
    </row>
    <row r="16" spans="1:23" ht="81.75" customHeight="1">
      <c r="A16" s="647"/>
      <c r="B16" s="648"/>
      <c r="C16" s="648"/>
      <c r="D16" s="15" t="s">
        <v>148</v>
      </c>
      <c r="E16" s="15" t="s">
        <v>149</v>
      </c>
      <c r="F16" s="15" t="s">
        <v>24</v>
      </c>
      <c r="G16" s="15" t="s">
        <v>25</v>
      </c>
      <c r="H16" s="15" t="s">
        <v>24</v>
      </c>
      <c r="I16" s="15" t="s">
        <v>25</v>
      </c>
      <c r="J16" s="15" t="s">
        <v>24</v>
      </c>
      <c r="K16" s="15" t="s">
        <v>25</v>
      </c>
      <c r="L16" s="15" t="s">
        <v>24</v>
      </c>
      <c r="M16" s="15" t="s">
        <v>25</v>
      </c>
      <c r="N16" s="15" t="s">
        <v>19</v>
      </c>
      <c r="O16" s="15" t="s">
        <v>341</v>
      </c>
      <c r="P16" s="15" t="s">
        <v>19</v>
      </c>
      <c r="Q16" s="15" t="s">
        <v>343</v>
      </c>
      <c r="R16" s="648"/>
      <c r="S16" s="648"/>
      <c r="T16" s="648"/>
      <c r="U16" s="15" t="s">
        <v>130</v>
      </c>
      <c r="V16" s="15" t="s">
        <v>132</v>
      </c>
      <c r="W16" s="729"/>
    </row>
    <row r="17" spans="1:23" ht="15.75">
      <c r="A17" s="28"/>
      <c r="B17" s="26" t="s">
        <v>40</v>
      </c>
      <c r="C17" s="26"/>
      <c r="D17" s="26"/>
      <c r="E17" s="6"/>
      <c r="F17" s="26"/>
      <c r="G17" s="26"/>
      <c r="H17" s="6"/>
      <c r="I17" s="6"/>
      <c r="J17" s="26"/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31.5">
      <c r="A18" s="28" t="s">
        <v>2</v>
      </c>
      <c r="B18" s="26" t="s">
        <v>138</v>
      </c>
      <c r="C18" s="26"/>
      <c r="D18" s="26"/>
      <c r="E18" s="26"/>
      <c r="F18" s="26"/>
      <c r="G18" s="26"/>
      <c r="H18" s="26"/>
      <c r="I18" s="26"/>
      <c r="J18" s="26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ht="31.5">
      <c r="A19" s="128" t="s">
        <v>3</v>
      </c>
      <c r="B19" s="26" t="s">
        <v>135</v>
      </c>
      <c r="C19" s="26"/>
      <c r="D19" s="26"/>
      <c r="E19" s="26"/>
      <c r="F19" s="26"/>
      <c r="G19" s="26"/>
      <c r="H19" s="26"/>
      <c r="I19" s="26"/>
      <c r="J19" s="26"/>
      <c r="K19" s="2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ht="15.75">
      <c r="A20" s="18">
        <v>1</v>
      </c>
      <c r="B20" s="5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ht="15.75">
      <c r="A21" s="18">
        <v>2</v>
      </c>
      <c r="B21" s="5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15.75">
      <c r="A22" s="18" t="s">
        <v>42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ht="31.5">
      <c r="A23" s="28" t="s">
        <v>4</v>
      </c>
      <c r="B23" s="26" t="s">
        <v>268</v>
      </c>
      <c r="C23" s="26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ht="15.75">
      <c r="A24" s="18">
        <v>1</v>
      </c>
      <c r="B24" s="5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ht="15.75">
      <c r="A25" s="18">
        <v>2</v>
      </c>
      <c r="B25" s="5" t="s">
        <v>43</v>
      </c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15.75">
      <c r="A26" s="18" t="s">
        <v>42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31.5">
      <c r="A27" s="28" t="s">
        <v>15</v>
      </c>
      <c r="B27" s="26" t="s">
        <v>136</v>
      </c>
      <c r="C27" s="26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15.75">
      <c r="A28" s="18">
        <v>1</v>
      </c>
      <c r="B28" s="5" t="s">
        <v>41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15.75">
      <c r="A29" s="18">
        <v>2</v>
      </c>
      <c r="B29" s="5" t="s">
        <v>43</v>
      </c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15.75">
      <c r="A30" s="18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ht="47.25">
      <c r="A31" s="28" t="s">
        <v>32</v>
      </c>
      <c r="B31" s="26" t="s">
        <v>137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ht="15.75">
      <c r="A32" s="18">
        <v>1</v>
      </c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ht="15.75">
      <c r="A33" s="18">
        <v>2</v>
      </c>
      <c r="B33" s="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ht="15.75">
      <c r="A34" s="18" t="s">
        <v>42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15.75">
      <c r="A35" s="28" t="s">
        <v>5</v>
      </c>
      <c r="B35" s="26" t="s">
        <v>54</v>
      </c>
      <c r="C35" s="26"/>
      <c r="D35" s="26"/>
      <c r="E35" s="26"/>
      <c r="F35" s="26"/>
      <c r="G35" s="26"/>
      <c r="H35" s="26"/>
      <c r="I35" s="26"/>
      <c r="J35" s="26"/>
      <c r="K35" s="2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ht="31.5">
      <c r="A36" s="128" t="s">
        <v>6</v>
      </c>
      <c r="B36" s="26" t="s">
        <v>135</v>
      </c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ht="15.75">
      <c r="A37" s="18">
        <v>1</v>
      </c>
      <c r="B37" s="5" t="s">
        <v>41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ht="15.75">
      <c r="A38" s="18">
        <v>2</v>
      </c>
      <c r="B38" s="5" t="s">
        <v>43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ht="15.75">
      <c r="A39" s="18" t="s">
        <v>42</v>
      </c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ht="15.75">
      <c r="A40" s="128" t="s">
        <v>7</v>
      </c>
      <c r="B40" s="258" t="s">
        <v>303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ht="15.75">
      <c r="A41" s="18">
        <v>1</v>
      </c>
      <c r="B41" s="5" t="s">
        <v>41</v>
      </c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ht="15.75">
      <c r="A42" s="18"/>
      <c r="B42" s="5" t="s">
        <v>147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ht="15.75">
      <c r="A43" s="18">
        <v>2</v>
      </c>
      <c r="B43" s="5" t="s">
        <v>43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ht="15.75">
      <c r="A44" s="18"/>
      <c r="B44" s="5" t="s">
        <v>147</v>
      </c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ht="15.75">
      <c r="A45" s="18" t="s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15.75" customHeight="1">
      <c r="A46" s="722" t="s">
        <v>105</v>
      </c>
      <c r="B46" s="624"/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ht="31.5">
      <c r="A47" s="28"/>
      <c r="B47" s="26" t="s">
        <v>134</v>
      </c>
      <c r="C47" s="26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ht="15.75">
      <c r="A48" s="18">
        <v>1</v>
      </c>
      <c r="B48" s="5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15.75">
      <c r="A49" s="18">
        <v>2</v>
      </c>
      <c r="B49" s="5" t="s">
        <v>43</v>
      </c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1:23" ht="16.5" thickBot="1">
      <c r="A50" s="103" t="s">
        <v>42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5"/>
    </row>
    <row r="51" spans="1:23" ht="15.75">
      <c r="A51" s="101"/>
      <c r="B51" s="10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5.75">
      <c r="A52" s="101"/>
      <c r="B52" s="102" t="s">
        <v>309</v>
      </c>
      <c r="C52" s="4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15.75" customHeight="1">
      <c r="A53" s="101"/>
      <c r="B53" s="662" t="s">
        <v>310</v>
      </c>
      <c r="C53" s="662"/>
      <c r="D53" s="662"/>
      <c r="E53" s="662"/>
      <c r="F53" s="662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ht="15.75">
      <c r="A54" s="29"/>
      <c r="B54" s="1" t="s">
        <v>311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15.75">
      <c r="A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15.75" customHeight="1">
      <c r="A56" s="29"/>
      <c r="B56" s="612" t="s">
        <v>312</v>
      </c>
      <c r="C56" s="612"/>
      <c r="D56" s="612"/>
      <c r="E56" s="612"/>
      <c r="F56" s="612"/>
      <c r="G56" s="612"/>
      <c r="H56" s="61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15.75">
      <c r="A57" s="29"/>
      <c r="B57" s="1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15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ht="15.75">
      <c r="A59" s="14"/>
    </row>
    <row r="60" spans="1:9" ht="15.75">
      <c r="A60" s="20"/>
      <c r="C60" s="21"/>
      <c r="G60" s="22"/>
      <c r="H60" s="22"/>
      <c r="I60" s="22"/>
    </row>
    <row r="61" spans="4:23" ht="15.75">
      <c r="D61" s="24"/>
      <c r="G61" s="25"/>
      <c r="I61" s="23"/>
      <c r="J61" s="23"/>
      <c r="K61" s="23"/>
      <c r="M61" s="32"/>
      <c r="N61" s="273"/>
      <c r="O61" s="273"/>
      <c r="P61" s="273"/>
      <c r="Q61" s="273"/>
      <c r="R61" s="32"/>
      <c r="S61" s="32"/>
      <c r="T61" s="32"/>
      <c r="U61" s="32"/>
      <c r="V61" s="32"/>
      <c r="W61" s="32"/>
    </row>
    <row r="62" spans="1:9" ht="15.75">
      <c r="A62" s="17"/>
      <c r="D62" s="16"/>
      <c r="I62" s="16"/>
    </row>
  </sheetData>
  <sheetProtection/>
  <mergeCells count="21">
    <mergeCell ref="B56:H56"/>
    <mergeCell ref="D15:E15"/>
    <mergeCell ref="F15:G15"/>
    <mergeCell ref="H15:I15"/>
    <mergeCell ref="B53:F53"/>
    <mergeCell ref="W14:W16"/>
    <mergeCell ref="S15:S16"/>
    <mergeCell ref="S14:V14"/>
    <mergeCell ref="T15:T16"/>
    <mergeCell ref="R14:R16"/>
    <mergeCell ref="A6:W6"/>
    <mergeCell ref="A14:A16"/>
    <mergeCell ref="B14:B16"/>
    <mergeCell ref="C14:C16"/>
    <mergeCell ref="D14:M14"/>
    <mergeCell ref="P14:Q15"/>
    <mergeCell ref="N14:O15"/>
    <mergeCell ref="L15:M15"/>
    <mergeCell ref="A46:B46"/>
    <mergeCell ref="J15:K15"/>
    <mergeCell ref="U15:V15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="70" zoomScaleNormal="70" zoomScalePageLayoutView="0" workbookViewId="0" topLeftCell="A1">
      <selection activeCell="A6" sqref="A6:AJ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7" customWidth="1"/>
    <col min="6" max="6" width="10.50390625" style="17" customWidth="1"/>
    <col min="7" max="7" width="7.50390625" style="17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5.75">
      <c r="AJ1" s="4" t="s">
        <v>565</v>
      </c>
    </row>
    <row r="2" ht="15.75">
      <c r="AJ2" s="4" t="s">
        <v>297</v>
      </c>
    </row>
    <row r="3" ht="15.75">
      <c r="AJ3" s="4" t="s">
        <v>319</v>
      </c>
    </row>
    <row r="4" ht="15.75">
      <c r="AI4" s="4"/>
    </row>
    <row r="6" spans="1:36" ht="33" customHeight="1">
      <c r="A6" s="701" t="s">
        <v>692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</row>
    <row r="7" spans="1:36" ht="15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</row>
    <row r="8" ht="15.75">
      <c r="AJ8" s="4" t="s">
        <v>298</v>
      </c>
    </row>
    <row r="9" ht="15.75">
      <c r="AJ9" s="4" t="s">
        <v>299</v>
      </c>
    </row>
    <row r="10" ht="15.75">
      <c r="AJ10" s="4"/>
    </row>
    <row r="11" ht="15.75">
      <c r="AJ11" s="236" t="s">
        <v>300</v>
      </c>
    </row>
    <row r="12" ht="15.75">
      <c r="AJ12" s="4" t="s">
        <v>301</v>
      </c>
    </row>
    <row r="13" ht="15.75">
      <c r="AJ13" s="4" t="s">
        <v>302</v>
      </c>
    </row>
    <row r="14" ht="16.5" thickBot="1"/>
    <row r="15" spans="1:36" ht="22.5" customHeight="1">
      <c r="A15" s="613" t="s">
        <v>16</v>
      </c>
      <c r="B15" s="608" t="s">
        <v>502</v>
      </c>
      <c r="C15" s="608" t="s">
        <v>534</v>
      </c>
      <c r="D15" s="608"/>
      <c r="E15" s="608"/>
      <c r="F15" s="608"/>
      <c r="G15" s="608"/>
      <c r="H15" s="608" t="s">
        <v>535</v>
      </c>
      <c r="I15" s="608"/>
      <c r="J15" s="608"/>
      <c r="K15" s="608"/>
      <c r="L15" s="608"/>
      <c r="M15" s="608" t="s">
        <v>536</v>
      </c>
      <c r="N15" s="608"/>
      <c r="O15" s="608"/>
      <c r="P15" s="608"/>
      <c r="Q15" s="608"/>
      <c r="R15" s="608" t="s">
        <v>537</v>
      </c>
      <c r="S15" s="608"/>
      <c r="T15" s="608"/>
      <c r="U15" s="608"/>
      <c r="V15" s="608"/>
      <c r="W15" s="675" t="s">
        <v>504</v>
      </c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731"/>
    </row>
    <row r="16" spans="1:36" ht="27.75" customHeight="1">
      <c r="A16" s="614"/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 t="s">
        <v>684</v>
      </c>
      <c r="X16" s="609"/>
      <c r="Y16" s="609"/>
      <c r="Z16" s="609"/>
      <c r="AA16" s="620" t="s">
        <v>505</v>
      </c>
      <c r="AB16" s="620"/>
      <c r="AC16" s="620"/>
      <c r="AD16" s="620"/>
      <c r="AE16" s="620" t="s">
        <v>506</v>
      </c>
      <c r="AF16" s="620"/>
      <c r="AG16" s="620"/>
      <c r="AH16" s="620"/>
      <c r="AI16" s="620"/>
      <c r="AJ16" s="649" t="s">
        <v>686</v>
      </c>
    </row>
    <row r="17" spans="1:36" ht="79.5" customHeight="1">
      <c r="A17" s="28"/>
      <c r="B17" s="26" t="s">
        <v>40</v>
      </c>
      <c r="C17" s="6" t="s">
        <v>515</v>
      </c>
      <c r="D17" s="6" t="s">
        <v>516</v>
      </c>
      <c r="E17" s="6" t="s">
        <v>517</v>
      </c>
      <c r="F17" s="6" t="s">
        <v>518</v>
      </c>
      <c r="G17" s="6" t="s">
        <v>519</v>
      </c>
      <c r="H17" s="6" t="s">
        <v>515</v>
      </c>
      <c r="I17" s="6" t="s">
        <v>516</v>
      </c>
      <c r="J17" s="6" t="s">
        <v>517</v>
      </c>
      <c r="K17" s="6" t="s">
        <v>518</v>
      </c>
      <c r="L17" s="6" t="s">
        <v>519</v>
      </c>
      <c r="M17" s="6" t="s">
        <v>515</v>
      </c>
      <c r="N17" s="6" t="s">
        <v>516</v>
      </c>
      <c r="O17" s="6" t="s">
        <v>517</v>
      </c>
      <c r="P17" s="6" t="s">
        <v>518</v>
      </c>
      <c r="Q17" s="6" t="s">
        <v>519</v>
      </c>
      <c r="R17" s="6" t="s">
        <v>515</v>
      </c>
      <c r="S17" s="6" t="s">
        <v>516</v>
      </c>
      <c r="T17" s="6" t="s">
        <v>517</v>
      </c>
      <c r="U17" s="6" t="s">
        <v>518</v>
      </c>
      <c r="V17" s="6" t="s">
        <v>519</v>
      </c>
      <c r="W17" s="356" t="s">
        <v>507</v>
      </c>
      <c r="X17" s="372" t="s">
        <v>688</v>
      </c>
      <c r="Y17" s="6" t="s">
        <v>685</v>
      </c>
      <c r="Z17" s="6" t="s">
        <v>690</v>
      </c>
      <c r="AA17" s="367" t="s">
        <v>507</v>
      </c>
      <c r="AB17" s="368" t="s">
        <v>508</v>
      </c>
      <c r="AC17" s="368" t="s">
        <v>509</v>
      </c>
      <c r="AD17" s="368" t="s">
        <v>510</v>
      </c>
      <c r="AE17" s="367" t="s">
        <v>511</v>
      </c>
      <c r="AF17" s="368" t="s">
        <v>508</v>
      </c>
      <c r="AG17" s="369" t="s">
        <v>512</v>
      </c>
      <c r="AH17" s="369" t="s">
        <v>513</v>
      </c>
      <c r="AI17" s="368" t="s">
        <v>514</v>
      </c>
      <c r="AJ17" s="730"/>
    </row>
    <row r="18" spans="1:36" ht="31.5">
      <c r="A18" s="28">
        <v>1</v>
      </c>
      <c r="B18" s="26" t="s">
        <v>138</v>
      </c>
      <c r="C18" s="26"/>
      <c r="D18" s="26"/>
      <c r="E18" s="26" t="s">
        <v>520</v>
      </c>
      <c r="F18" s="26"/>
      <c r="G18" s="26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8"/>
    </row>
    <row r="19" spans="1:36" ht="31.5">
      <c r="A19" s="128" t="s">
        <v>3</v>
      </c>
      <c r="B19" s="26" t="s">
        <v>135</v>
      </c>
      <c r="C19" s="26"/>
      <c r="D19" s="26"/>
      <c r="E19" s="26"/>
      <c r="F19" s="26"/>
      <c r="G19" s="26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8"/>
    </row>
    <row r="20" spans="1:36" ht="15.75">
      <c r="A20" s="18">
        <v>1</v>
      </c>
      <c r="B20" s="5" t="s">
        <v>521</v>
      </c>
      <c r="C20" s="5"/>
      <c r="D20" s="5"/>
      <c r="E20" s="5"/>
      <c r="F20" s="5"/>
      <c r="G20" s="5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</row>
    <row r="21" spans="1:36" ht="15.75">
      <c r="A21" s="18">
        <v>2</v>
      </c>
      <c r="B21" s="5" t="s">
        <v>43</v>
      </c>
      <c r="C21" s="5"/>
      <c r="D21" s="5"/>
      <c r="E21" s="5"/>
      <c r="F21" s="5"/>
      <c r="G21" s="5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8"/>
    </row>
    <row r="22" spans="1:36" ht="15.75">
      <c r="A22" s="18" t="s">
        <v>42</v>
      </c>
      <c r="B22" s="5" t="s">
        <v>42</v>
      </c>
      <c r="C22" s="5"/>
      <c r="D22" s="5"/>
      <c r="E22" s="5"/>
      <c r="F22" s="5"/>
      <c r="G22" s="5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8"/>
    </row>
    <row r="23" spans="1:36" ht="31.5">
      <c r="A23" s="28" t="s">
        <v>4</v>
      </c>
      <c r="B23" s="26" t="s">
        <v>268</v>
      </c>
      <c r="C23" s="26"/>
      <c r="D23" s="5"/>
      <c r="E23" s="5"/>
      <c r="F23" s="5"/>
      <c r="G23" s="5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8"/>
    </row>
    <row r="24" spans="1:36" ht="15.75">
      <c r="A24" s="18">
        <v>1</v>
      </c>
      <c r="B24" s="5" t="s">
        <v>41</v>
      </c>
      <c r="C24" s="5"/>
      <c r="D24" s="5"/>
      <c r="E24" s="5"/>
      <c r="F24" s="5"/>
      <c r="G24" s="5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8"/>
    </row>
    <row r="25" spans="1:36" ht="15.75">
      <c r="A25" s="18">
        <v>2</v>
      </c>
      <c r="B25" s="5" t="s">
        <v>43</v>
      </c>
      <c r="C25" s="5"/>
      <c r="D25" s="5"/>
      <c r="E25" s="5"/>
      <c r="F25" s="5"/>
      <c r="G25" s="5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8"/>
    </row>
    <row r="26" spans="1:36" ht="15.75">
      <c r="A26" s="18" t="s">
        <v>42</v>
      </c>
      <c r="B26" s="5"/>
      <c r="C26" s="5"/>
      <c r="D26" s="5"/>
      <c r="E26" s="5"/>
      <c r="F26" s="5"/>
      <c r="G26" s="5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8"/>
    </row>
    <row r="27" spans="1:36" ht="31.5">
      <c r="A27" s="28" t="s">
        <v>15</v>
      </c>
      <c r="B27" s="26" t="s">
        <v>136</v>
      </c>
      <c r="C27" s="26"/>
      <c r="D27" s="5"/>
      <c r="E27" s="5"/>
      <c r="F27" s="5"/>
      <c r="G27" s="5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8"/>
    </row>
    <row r="28" spans="1:36" ht="15.75">
      <c r="A28" s="18">
        <v>1</v>
      </c>
      <c r="B28" s="5" t="s">
        <v>41</v>
      </c>
      <c r="C28" s="5"/>
      <c r="D28" s="5"/>
      <c r="E28" s="5"/>
      <c r="F28" s="5"/>
      <c r="G28" s="5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8"/>
    </row>
    <row r="29" spans="1:36" ht="15.75">
      <c r="A29" s="18">
        <v>2</v>
      </c>
      <c r="B29" s="5" t="s">
        <v>43</v>
      </c>
      <c r="C29" s="5"/>
      <c r="D29" s="5"/>
      <c r="E29" s="5"/>
      <c r="F29" s="5"/>
      <c r="G29" s="5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8"/>
    </row>
    <row r="30" spans="1:36" ht="15.75">
      <c r="A30" s="18" t="s">
        <v>42</v>
      </c>
      <c r="B30" s="5"/>
      <c r="C30" s="5"/>
      <c r="D30" s="5"/>
      <c r="E30" s="5"/>
      <c r="F30" s="5"/>
      <c r="G30" s="5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8"/>
    </row>
    <row r="31" spans="1:36" ht="47.25">
      <c r="A31" s="28" t="s">
        <v>32</v>
      </c>
      <c r="B31" s="26" t="s">
        <v>137</v>
      </c>
      <c r="C31" s="26"/>
      <c r="D31" s="5"/>
      <c r="E31" s="5"/>
      <c r="F31" s="5"/>
      <c r="G31" s="5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8"/>
    </row>
    <row r="32" spans="1:36" ht="15.75">
      <c r="A32" s="18">
        <v>1</v>
      </c>
      <c r="B32" s="5" t="s">
        <v>41</v>
      </c>
      <c r="C32" s="5"/>
      <c r="D32" s="5"/>
      <c r="E32" s="5"/>
      <c r="F32" s="5"/>
      <c r="G32" s="5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8"/>
    </row>
    <row r="33" spans="1:36" ht="15.75">
      <c r="A33" s="18">
        <v>2</v>
      </c>
      <c r="B33" s="5" t="s">
        <v>43</v>
      </c>
      <c r="C33" s="5"/>
      <c r="D33" s="5"/>
      <c r="E33" s="5"/>
      <c r="F33" s="5"/>
      <c r="G33" s="5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8"/>
    </row>
    <row r="34" spans="1:36" ht="15.75">
      <c r="A34" s="18" t="s">
        <v>42</v>
      </c>
      <c r="B34" s="5"/>
      <c r="C34" s="5"/>
      <c r="D34" s="5"/>
      <c r="E34" s="5"/>
      <c r="F34" s="5"/>
      <c r="G34" s="5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8"/>
    </row>
    <row r="35" spans="1:36" ht="15.75">
      <c r="A35" s="28" t="s">
        <v>5</v>
      </c>
      <c r="B35" s="26" t="s">
        <v>54</v>
      </c>
      <c r="C35" s="26"/>
      <c r="D35" s="26"/>
      <c r="E35" s="26"/>
      <c r="F35" s="26"/>
      <c r="G35" s="26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8"/>
    </row>
    <row r="36" spans="1:36" ht="31.5">
      <c r="A36" s="128" t="s">
        <v>6</v>
      </c>
      <c r="B36" s="26" t="s">
        <v>135</v>
      </c>
      <c r="C36" s="26"/>
      <c r="D36" s="26"/>
      <c r="E36" s="26"/>
      <c r="F36" s="26"/>
      <c r="G36" s="26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</row>
    <row r="37" spans="1:36" ht="15.75">
      <c r="A37" s="18">
        <v>1</v>
      </c>
      <c r="B37" s="5" t="s">
        <v>41</v>
      </c>
      <c r="C37" s="5"/>
      <c r="D37" s="5"/>
      <c r="E37" s="5"/>
      <c r="F37" s="5"/>
      <c r="G37" s="5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</row>
    <row r="38" spans="1:36" ht="15.75">
      <c r="A38" s="18">
        <v>2</v>
      </c>
      <c r="B38" s="5" t="s">
        <v>43</v>
      </c>
      <c r="C38" s="5"/>
      <c r="D38" s="5"/>
      <c r="E38" s="5"/>
      <c r="F38" s="5"/>
      <c r="G38" s="5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</row>
    <row r="39" spans="1:36" ht="15.75">
      <c r="A39" s="18" t="s">
        <v>42</v>
      </c>
      <c r="B39" s="5"/>
      <c r="C39" s="5"/>
      <c r="D39" s="5"/>
      <c r="E39" s="5"/>
      <c r="F39" s="5"/>
      <c r="G39" s="5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</row>
    <row r="40" spans="1:36" ht="15.75">
      <c r="A40" s="128" t="s">
        <v>7</v>
      </c>
      <c r="B40" s="258" t="s">
        <v>303</v>
      </c>
      <c r="C40" s="258"/>
      <c r="D40" s="5"/>
      <c r="E40" s="5"/>
      <c r="F40" s="5"/>
      <c r="G40" s="5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</row>
    <row r="41" spans="1:36" ht="15.75">
      <c r="A41" s="18">
        <v>1</v>
      </c>
      <c r="B41" s="5" t="s">
        <v>41</v>
      </c>
      <c r="C41" s="5"/>
      <c r="D41" s="5"/>
      <c r="E41" s="5"/>
      <c r="F41" s="5"/>
      <c r="G41" s="5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</row>
    <row r="42" spans="1:36" ht="15.75">
      <c r="A42" s="18"/>
      <c r="B42" s="5" t="s">
        <v>147</v>
      </c>
      <c r="C42" s="5"/>
      <c r="D42" s="5"/>
      <c r="E42" s="5"/>
      <c r="F42" s="5"/>
      <c r="G42" s="5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</row>
    <row r="43" spans="1:36" ht="15.75">
      <c r="A43" s="18">
        <v>2</v>
      </c>
      <c r="B43" s="5" t="s">
        <v>43</v>
      </c>
      <c r="C43" s="5"/>
      <c r="D43" s="5"/>
      <c r="E43" s="5"/>
      <c r="F43" s="5"/>
      <c r="G43" s="5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 ht="15.75">
      <c r="A44" s="18"/>
      <c r="B44" s="5" t="s">
        <v>147</v>
      </c>
      <c r="C44" s="5"/>
      <c r="D44" s="5"/>
      <c r="E44" s="5"/>
      <c r="F44" s="5"/>
      <c r="G44" s="5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</row>
    <row r="45" spans="1:36" ht="15.75">
      <c r="A45" s="18" t="s">
        <v>42</v>
      </c>
      <c r="B45" s="6"/>
      <c r="C45" s="6"/>
      <c r="D45" s="6"/>
      <c r="E45" s="6"/>
      <c r="F45" s="6"/>
      <c r="G45" s="6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</row>
    <row r="46" spans="1:36" ht="15.75" customHeight="1">
      <c r="A46" s="722" t="s">
        <v>105</v>
      </c>
      <c r="B46" s="624"/>
      <c r="C46" s="354"/>
      <c r="D46" s="5"/>
      <c r="E46" s="5"/>
      <c r="F46" s="5"/>
      <c r="G46" s="5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</row>
    <row r="47" spans="1:36" ht="31.5">
      <c r="A47" s="28"/>
      <c r="B47" s="26" t="s">
        <v>134</v>
      </c>
      <c r="C47" s="26"/>
      <c r="D47" s="5"/>
      <c r="E47" s="5"/>
      <c r="F47" s="5"/>
      <c r="G47" s="5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</row>
    <row r="48" spans="1:36" ht="15.75">
      <c r="A48" s="18">
        <v>1</v>
      </c>
      <c r="B48" s="5" t="s">
        <v>41</v>
      </c>
      <c r="C48" s="5"/>
      <c r="D48" s="5"/>
      <c r="E48" s="5"/>
      <c r="F48" s="5"/>
      <c r="G48" s="5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8"/>
    </row>
    <row r="49" spans="1:36" ht="15.75">
      <c r="A49" s="18">
        <v>2</v>
      </c>
      <c r="B49" s="5" t="s">
        <v>43</v>
      </c>
      <c r="C49" s="5"/>
      <c r="D49" s="5"/>
      <c r="E49" s="5"/>
      <c r="F49" s="5"/>
      <c r="G49" s="5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8"/>
    </row>
    <row r="50" spans="1:36" ht="16.5" thickBot="1">
      <c r="A50" s="103" t="s">
        <v>42</v>
      </c>
      <c r="B50" s="104"/>
      <c r="C50" s="104"/>
      <c r="D50" s="104"/>
      <c r="E50" s="104"/>
      <c r="F50" s="104"/>
      <c r="G50" s="104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50"/>
    </row>
    <row r="51" spans="1:7" ht="15.75">
      <c r="A51" s="29"/>
      <c r="B51" s="13"/>
      <c r="C51" s="13"/>
      <c r="D51" s="13"/>
      <c r="E51" s="37"/>
      <c r="F51" s="37"/>
      <c r="G51" s="37"/>
    </row>
    <row r="52" spans="1:21" ht="15.75">
      <c r="A52" s="20"/>
      <c r="B52" s="612" t="s">
        <v>522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</row>
    <row r="53" spans="1:21" ht="15.75">
      <c r="A53" s="20"/>
      <c r="B53" s="1" t="s">
        <v>523</v>
      </c>
      <c r="E53" s="1"/>
      <c r="F53" s="1"/>
      <c r="G53" s="1"/>
      <c r="S53" s="17"/>
      <c r="T53" s="17"/>
      <c r="U53" s="17"/>
    </row>
    <row r="54" spans="2:7" ht="15.75">
      <c r="B54" s="234"/>
      <c r="C54" s="234"/>
      <c r="D54" s="234"/>
      <c r="E54" s="234"/>
      <c r="F54" s="234"/>
      <c r="G54" s="234"/>
    </row>
    <row r="55" spans="1:11" ht="15.75" customHeight="1">
      <c r="A55" s="20"/>
      <c r="B55" s="732"/>
      <c r="C55" s="732"/>
      <c r="D55" s="732"/>
      <c r="E55" s="732"/>
      <c r="F55" s="732"/>
      <c r="G55" s="732"/>
      <c r="H55" s="732"/>
      <c r="I55" s="732"/>
      <c r="J55" s="732"/>
      <c r="K55" s="732"/>
    </row>
    <row r="56" spans="1:7" ht="15.75" customHeight="1">
      <c r="A56" s="20"/>
      <c r="B56" s="612"/>
      <c r="C56" s="612"/>
      <c r="D56" s="612"/>
      <c r="E56" s="612"/>
      <c r="F56" s="612"/>
      <c r="G56" s="612"/>
    </row>
    <row r="57" ht="15.75">
      <c r="A57" s="20"/>
    </row>
    <row r="58" ht="15.75">
      <c r="A58" s="20"/>
    </row>
    <row r="59" spans="5:7" ht="33.75" customHeight="1">
      <c r="E59" s="1"/>
      <c r="F59" s="1"/>
      <c r="G59" s="1"/>
    </row>
    <row r="60" ht="15.75">
      <c r="A60" s="17"/>
    </row>
  </sheetData>
  <sheetProtection/>
  <mergeCells count="16">
    <mergeCell ref="M15:Q16"/>
    <mergeCell ref="R15:V16"/>
    <mergeCell ref="B56:G56"/>
    <mergeCell ref="AA16:AD16"/>
    <mergeCell ref="B55:K55"/>
    <mergeCell ref="H15:L16"/>
    <mergeCell ref="AE16:AI16"/>
    <mergeCell ref="A46:B46"/>
    <mergeCell ref="A6:AJ6"/>
    <mergeCell ref="B52:U52"/>
    <mergeCell ref="A15:A16"/>
    <mergeCell ref="B15:B16"/>
    <mergeCell ref="AJ16:AJ17"/>
    <mergeCell ref="W15:AJ15"/>
    <mergeCell ref="W16:Z16"/>
    <mergeCell ref="C15:G1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zoomScale="70" zoomScaleNormal="70" zoomScalePageLayoutView="0" workbookViewId="0" topLeftCell="A1">
      <selection activeCell="A6" sqref="A6:M6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.00390625" style="1" customWidth="1"/>
  </cols>
  <sheetData>
    <row r="2" ht="15.75">
      <c r="M2" s="4" t="s">
        <v>320</v>
      </c>
    </row>
    <row r="3" ht="15.75">
      <c r="M3" s="4" t="s">
        <v>297</v>
      </c>
    </row>
    <row r="4" ht="15.75">
      <c r="M4" s="4" t="s">
        <v>319</v>
      </c>
    </row>
    <row r="5" ht="15.75">
      <c r="M5" s="4"/>
    </row>
    <row r="6" spans="1:15" ht="31.5" customHeight="1">
      <c r="A6" s="701" t="s">
        <v>573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726"/>
      <c r="O6" s="726"/>
    </row>
    <row r="7" spans="1:15" ht="15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19"/>
      <c r="O7" s="19"/>
    </row>
    <row r="8" ht="15.75">
      <c r="M8" s="4" t="s">
        <v>298</v>
      </c>
    </row>
    <row r="9" ht="15.75">
      <c r="M9" s="4" t="s">
        <v>299</v>
      </c>
    </row>
    <row r="10" ht="15.75">
      <c r="M10" s="4"/>
    </row>
    <row r="11" ht="15.75">
      <c r="M11" s="236" t="s">
        <v>300</v>
      </c>
    </row>
    <row r="12" ht="15.75">
      <c r="M12" s="4" t="s">
        <v>301</v>
      </c>
    </row>
    <row r="13" ht="15.75">
      <c r="M13" s="4" t="s">
        <v>302</v>
      </c>
    </row>
    <row r="14" spans="1:15" ht="16.5" thickBot="1">
      <c r="A14" s="16"/>
      <c r="M14" s="4"/>
      <c r="N14" s="19"/>
      <c r="O14" s="19"/>
    </row>
    <row r="15" spans="1:13" ht="32.25" customHeight="1">
      <c r="A15" s="663" t="s">
        <v>16</v>
      </c>
      <c r="B15" s="664" t="s">
        <v>17</v>
      </c>
      <c r="C15" s="664" t="s">
        <v>308</v>
      </c>
      <c r="D15" s="664"/>
      <c r="E15" s="664"/>
      <c r="F15" s="664"/>
      <c r="G15" s="664"/>
      <c r="H15" s="664"/>
      <c r="I15" s="664"/>
      <c r="J15" s="664"/>
      <c r="K15" s="664"/>
      <c r="L15" s="664"/>
      <c r="M15" s="655" t="s">
        <v>18</v>
      </c>
    </row>
    <row r="16" spans="1:13" ht="15.75">
      <c r="A16" s="647"/>
      <c r="B16" s="648"/>
      <c r="C16" s="648" t="s">
        <v>19</v>
      </c>
      <c r="D16" s="648"/>
      <c r="E16" s="648" t="s">
        <v>20</v>
      </c>
      <c r="F16" s="648"/>
      <c r="G16" s="648" t="s">
        <v>21</v>
      </c>
      <c r="H16" s="648"/>
      <c r="I16" s="648" t="s">
        <v>22</v>
      </c>
      <c r="J16" s="648"/>
      <c r="K16" s="648" t="s">
        <v>23</v>
      </c>
      <c r="L16" s="648"/>
      <c r="M16" s="649"/>
    </row>
    <row r="17" spans="1:13" ht="16.5" thickBot="1">
      <c r="A17" s="633"/>
      <c r="B17" s="634"/>
      <c r="C17" s="113" t="s">
        <v>123</v>
      </c>
      <c r="D17" s="113" t="s">
        <v>141</v>
      </c>
      <c r="E17" s="113" t="s">
        <v>24</v>
      </c>
      <c r="F17" s="113" t="s">
        <v>25</v>
      </c>
      <c r="G17" s="113" t="s">
        <v>24</v>
      </c>
      <c r="H17" s="113" t="s">
        <v>25</v>
      </c>
      <c r="I17" s="113" t="s">
        <v>24</v>
      </c>
      <c r="J17" s="113" t="s">
        <v>25</v>
      </c>
      <c r="K17" s="113" t="s">
        <v>24</v>
      </c>
      <c r="L17" s="113" t="s">
        <v>25</v>
      </c>
      <c r="M17" s="635"/>
    </row>
    <row r="18" spans="1:15" ht="15.75">
      <c r="A18" s="282">
        <v>1</v>
      </c>
      <c r="B18" s="280" t="s">
        <v>27</v>
      </c>
      <c r="C18" s="99"/>
      <c r="D18" s="99"/>
      <c r="E18" s="99"/>
      <c r="F18" s="99"/>
      <c r="G18" s="99"/>
      <c r="H18" s="99"/>
      <c r="I18" s="99"/>
      <c r="J18" s="99"/>
      <c r="K18" s="106"/>
      <c r="L18" s="106"/>
      <c r="M18" s="107"/>
      <c r="N18" s="8"/>
      <c r="O18" s="8"/>
    </row>
    <row r="19" spans="1:13" ht="31.5">
      <c r="A19" s="254" t="s">
        <v>3</v>
      </c>
      <c r="B19" s="5" t="s">
        <v>28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1"/>
    </row>
    <row r="20" spans="1:13" ht="31.5">
      <c r="A20" s="254" t="s">
        <v>29</v>
      </c>
      <c r="B20" s="5" t="s">
        <v>52</v>
      </c>
      <c r="C20" s="5"/>
      <c r="D20" s="5"/>
      <c r="E20" s="5"/>
      <c r="F20" s="5"/>
      <c r="G20" s="5"/>
      <c r="H20" s="5"/>
      <c r="I20" s="5"/>
      <c r="J20" s="5"/>
      <c r="K20" s="6"/>
      <c r="L20" s="6"/>
      <c r="M20" s="11"/>
    </row>
    <row r="21" spans="1:13" ht="15.75">
      <c r="A21" s="254" t="s">
        <v>45</v>
      </c>
      <c r="B21" s="5" t="s">
        <v>53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1"/>
    </row>
    <row r="22" spans="1:13" ht="47.25">
      <c r="A22" s="254" t="s">
        <v>49</v>
      </c>
      <c r="B22" s="5" t="s">
        <v>115</v>
      </c>
      <c r="C22" s="26"/>
      <c r="D22" s="26"/>
      <c r="E22" s="26"/>
      <c r="F22" s="26"/>
      <c r="G22" s="26"/>
      <c r="H22" s="26"/>
      <c r="I22" s="26"/>
      <c r="J22" s="26"/>
      <c r="K22" s="6"/>
      <c r="L22" s="6"/>
      <c r="M22" s="11"/>
    </row>
    <row r="23" spans="1:13" ht="31.5">
      <c r="A23" s="254" t="s">
        <v>50</v>
      </c>
      <c r="B23" s="5" t="s">
        <v>116</v>
      </c>
      <c r="C23" s="26"/>
      <c r="D23" s="26"/>
      <c r="E23" s="26"/>
      <c r="F23" s="26"/>
      <c r="G23" s="26"/>
      <c r="H23" s="26"/>
      <c r="I23" s="26"/>
      <c r="J23" s="26"/>
      <c r="K23" s="6"/>
      <c r="L23" s="6"/>
      <c r="M23" s="11"/>
    </row>
    <row r="24" spans="1:13" ht="31.5">
      <c r="A24" s="254" t="s">
        <v>51</v>
      </c>
      <c r="B24" s="5" t="s">
        <v>117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3" ht="15.75">
      <c r="A25" s="254" t="s">
        <v>346</v>
      </c>
      <c r="B25" s="5" t="s">
        <v>329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3" ht="15.75">
      <c r="A26" s="254" t="s">
        <v>4</v>
      </c>
      <c r="B26" s="5" t="s">
        <v>30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1"/>
    </row>
    <row r="27" spans="1:13" ht="15.75">
      <c r="A27" s="254" t="s">
        <v>330</v>
      </c>
      <c r="B27" s="5" t="s">
        <v>333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3" ht="15.75">
      <c r="A28" s="254" t="s">
        <v>331</v>
      </c>
      <c r="B28" s="5" t="s">
        <v>334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1"/>
    </row>
    <row r="29" spans="1:13" ht="31.5">
      <c r="A29" s="254" t="s">
        <v>332</v>
      </c>
      <c r="B29" s="5" t="s">
        <v>335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3" ht="15.75">
      <c r="A30" s="254" t="s">
        <v>15</v>
      </c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3" ht="15.75">
      <c r="A31" s="254" t="s">
        <v>32</v>
      </c>
      <c r="B31" s="5" t="s">
        <v>33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3" ht="15.75">
      <c r="A32" s="254" t="s">
        <v>34</v>
      </c>
      <c r="B32" s="5" t="s">
        <v>118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1"/>
    </row>
    <row r="33" spans="1:13" ht="32.25" thickBot="1">
      <c r="A33" s="261" t="s">
        <v>215</v>
      </c>
      <c r="B33" s="262" t="s">
        <v>342</v>
      </c>
      <c r="C33" s="262"/>
      <c r="D33" s="262"/>
      <c r="E33" s="262"/>
      <c r="F33" s="262"/>
      <c r="G33" s="262"/>
      <c r="H33" s="262"/>
      <c r="I33" s="262"/>
      <c r="J33" s="262"/>
      <c r="K33" s="104"/>
      <c r="L33" s="104"/>
      <c r="M33" s="35"/>
    </row>
    <row r="34" spans="1:13" ht="15.75">
      <c r="A34" s="279" t="s">
        <v>5</v>
      </c>
      <c r="B34" s="280" t="s">
        <v>119</v>
      </c>
      <c r="C34" s="280"/>
      <c r="D34" s="280"/>
      <c r="E34" s="280"/>
      <c r="F34" s="280"/>
      <c r="G34" s="280"/>
      <c r="H34" s="280"/>
      <c r="I34" s="280"/>
      <c r="J34" s="280"/>
      <c r="K34" s="106"/>
      <c r="L34" s="106"/>
      <c r="M34" s="281"/>
    </row>
    <row r="35" spans="1:13" ht="15.75">
      <c r="A35" s="254" t="s">
        <v>6</v>
      </c>
      <c r="B35" s="5" t="s">
        <v>124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1"/>
    </row>
    <row r="36" spans="1:13" ht="15.75">
      <c r="A36" s="254" t="s">
        <v>7</v>
      </c>
      <c r="B36" s="5" t="s">
        <v>120</v>
      </c>
      <c r="C36" s="5"/>
      <c r="D36" s="5"/>
      <c r="E36" s="5"/>
      <c r="F36" s="5"/>
      <c r="G36" s="5"/>
      <c r="H36" s="5"/>
      <c r="I36" s="5"/>
      <c r="J36" s="5"/>
      <c r="K36" s="6"/>
      <c r="L36" s="6"/>
      <c r="M36" s="11"/>
    </row>
    <row r="37" spans="1:13" ht="21.75" customHeight="1">
      <c r="A37" s="260" t="s">
        <v>8</v>
      </c>
      <c r="B37" s="5" t="s">
        <v>121</v>
      </c>
      <c r="C37" s="10"/>
      <c r="D37" s="10"/>
      <c r="E37" s="10"/>
      <c r="F37" s="10"/>
      <c r="G37" s="247"/>
      <c r="H37" s="247"/>
      <c r="I37" s="247"/>
      <c r="J37" s="247"/>
      <c r="K37" s="247"/>
      <c r="L37" s="247"/>
      <c r="M37" s="248"/>
    </row>
    <row r="38" spans="1:13" ht="15.75">
      <c r="A38" s="260" t="s">
        <v>9</v>
      </c>
      <c r="B38" s="5" t="s">
        <v>35</v>
      </c>
      <c r="C38" s="10"/>
      <c r="D38" s="10"/>
      <c r="E38" s="10"/>
      <c r="F38" s="10"/>
      <c r="G38" s="247"/>
      <c r="H38" s="247"/>
      <c r="I38" s="247"/>
      <c r="J38" s="247"/>
      <c r="K38" s="247"/>
      <c r="L38" s="247"/>
      <c r="M38" s="248"/>
    </row>
    <row r="39" spans="1:13" ht="15.75">
      <c r="A39" s="254" t="s">
        <v>55</v>
      </c>
      <c r="B39" s="5" t="s">
        <v>48</v>
      </c>
      <c r="C39" s="10"/>
      <c r="D39" s="10"/>
      <c r="E39" s="10"/>
      <c r="F39" s="10"/>
      <c r="G39" s="247"/>
      <c r="H39" s="247"/>
      <c r="I39" s="247"/>
      <c r="J39" s="247"/>
      <c r="K39" s="247"/>
      <c r="L39" s="247"/>
      <c r="M39" s="248"/>
    </row>
    <row r="40" spans="1:13" ht="15.75">
      <c r="A40" s="254" t="s">
        <v>110</v>
      </c>
      <c r="B40" s="5" t="s">
        <v>337</v>
      </c>
      <c r="C40" s="10"/>
      <c r="D40" s="10"/>
      <c r="E40" s="10"/>
      <c r="F40" s="10"/>
      <c r="G40" s="247"/>
      <c r="H40" s="247"/>
      <c r="I40" s="247"/>
      <c r="J40" s="247"/>
      <c r="K40" s="247"/>
      <c r="L40" s="247"/>
      <c r="M40" s="248"/>
    </row>
    <row r="41" spans="1:13" ht="16.5" thickBot="1">
      <c r="A41" s="261" t="s">
        <v>336</v>
      </c>
      <c r="B41" s="262" t="s">
        <v>36</v>
      </c>
      <c r="C41" s="34"/>
      <c r="D41" s="34"/>
      <c r="E41" s="34"/>
      <c r="F41" s="34"/>
      <c r="G41" s="249"/>
      <c r="H41" s="249"/>
      <c r="I41" s="249"/>
      <c r="J41" s="249"/>
      <c r="K41" s="249"/>
      <c r="L41" s="249"/>
      <c r="M41" s="250"/>
    </row>
    <row r="42" spans="1:13" ht="31.5">
      <c r="A42" s="274"/>
      <c r="B42" s="275" t="s">
        <v>26</v>
      </c>
      <c r="C42" s="276"/>
      <c r="D42" s="276"/>
      <c r="E42" s="276"/>
      <c r="F42" s="276"/>
      <c r="G42" s="277"/>
      <c r="H42" s="277"/>
      <c r="I42" s="277"/>
      <c r="J42" s="277"/>
      <c r="K42" s="277"/>
      <c r="L42" s="277"/>
      <c r="M42" s="278"/>
    </row>
    <row r="43" spans="1:13" ht="15.75">
      <c r="A43" s="9"/>
      <c r="B43" s="5" t="s">
        <v>323</v>
      </c>
      <c r="C43" s="10"/>
      <c r="D43" s="10"/>
      <c r="E43" s="10"/>
      <c r="F43" s="10"/>
      <c r="G43" s="247"/>
      <c r="H43" s="247"/>
      <c r="I43" s="247"/>
      <c r="J43" s="247"/>
      <c r="K43" s="247"/>
      <c r="L43" s="247"/>
      <c r="M43" s="248"/>
    </row>
    <row r="44" spans="1:13" ht="15.75">
      <c r="A44" s="9"/>
      <c r="B44" s="245" t="s">
        <v>324</v>
      </c>
      <c r="C44" s="10"/>
      <c r="D44" s="10"/>
      <c r="E44" s="10"/>
      <c r="F44" s="10"/>
      <c r="G44" s="247"/>
      <c r="H44" s="247"/>
      <c r="I44" s="247"/>
      <c r="J44" s="247"/>
      <c r="K44" s="247"/>
      <c r="L44" s="247"/>
      <c r="M44" s="248"/>
    </row>
    <row r="45" spans="1:13" ht="16.5" thickBot="1">
      <c r="A45" s="130"/>
      <c r="B45" s="246" t="s">
        <v>325</v>
      </c>
      <c r="C45" s="34"/>
      <c r="D45" s="34"/>
      <c r="E45" s="34"/>
      <c r="F45" s="34"/>
      <c r="G45" s="249"/>
      <c r="H45" s="249"/>
      <c r="I45" s="249"/>
      <c r="J45" s="249"/>
      <c r="K45" s="249"/>
      <c r="L45" s="249"/>
      <c r="M45" s="250"/>
    </row>
    <row r="46" spans="1:13" ht="15.75">
      <c r="A46" s="14"/>
      <c r="B46" s="259"/>
      <c r="C46" s="37"/>
      <c r="D46" s="37"/>
      <c r="E46" s="37"/>
      <c r="F46" s="37"/>
      <c r="G46" s="13"/>
      <c r="H46" s="13"/>
      <c r="I46" s="13"/>
      <c r="J46" s="13"/>
      <c r="K46" s="13"/>
      <c r="L46" s="13"/>
      <c r="M46" s="13"/>
    </row>
    <row r="47" spans="1:12" ht="15.75">
      <c r="A47" s="14" t="s">
        <v>122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14" t="s">
        <v>142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14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5" ht="15.75">
      <c r="A50" s="37"/>
      <c r="B50" s="11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7"/>
      <c r="N50" s="13"/>
      <c r="O50" s="13"/>
    </row>
    <row r="51" spans="3:12" ht="15.75"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3:12" ht="15.75"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3:12" ht="15.75"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3:12" ht="15.75"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3:12" ht="15.75"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3:12" ht="15.75"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3:12" ht="15.75"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3:12" ht="15.75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3:12" ht="15.75"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3:12" ht="15.75"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3:12" ht="15.75"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3:12" ht="15.75"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3:12" ht="15.75"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3:12" ht="15.75"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6" spans="6:12" ht="15.75">
      <c r="F66" s="101"/>
      <c r="G66" s="101"/>
      <c r="H66" s="101"/>
      <c r="I66" s="101"/>
      <c r="J66" s="101"/>
      <c r="K66" s="101"/>
      <c r="L66" s="101"/>
    </row>
    <row r="67" spans="8:12" ht="15.75">
      <c r="H67" s="29"/>
      <c r="I67" s="29"/>
      <c r="J67" s="29"/>
      <c r="K67" s="29"/>
      <c r="L67" s="29"/>
    </row>
    <row r="68" spans="3:12" ht="15.75"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3:12" ht="15.75"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1" spans="6:8" ht="15.75">
      <c r="F71" s="22"/>
      <c r="G71" s="22"/>
      <c r="H71" s="22"/>
    </row>
    <row r="72" spans="3:12" ht="15.75">
      <c r="C72" s="24"/>
      <c r="F72" s="25"/>
      <c r="H72" s="23"/>
      <c r="I72" s="23"/>
      <c r="J72" s="23"/>
      <c r="L72" s="32"/>
    </row>
    <row r="73" spans="3:8" ht="15.75">
      <c r="C73" s="16"/>
      <c r="H73" s="16"/>
    </row>
  </sheetData>
  <sheetProtection/>
  <mergeCells count="11">
    <mergeCell ref="K16:L16"/>
    <mergeCell ref="A6:M6"/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70" zoomScaleNormal="70" zoomScalePageLayoutView="0" workbookViewId="0" topLeftCell="A1">
      <selection activeCell="N46" sqref="N46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/>
    </row>
    <row r="2" spans="13:22" ht="15.75">
      <c r="M2" s="4"/>
      <c r="V2" s="4" t="s">
        <v>486</v>
      </c>
    </row>
    <row r="3" spans="13:22" ht="15.75">
      <c r="M3" s="4"/>
      <c r="V3" s="4" t="s">
        <v>297</v>
      </c>
    </row>
    <row r="4" spans="13:22" ht="15.75">
      <c r="M4" s="4"/>
      <c r="V4" s="4" t="s">
        <v>319</v>
      </c>
    </row>
    <row r="5" spans="13:22" ht="15.75">
      <c r="M5" s="4"/>
      <c r="V5" s="4"/>
    </row>
    <row r="6" spans="1:22" ht="31.5" customHeight="1">
      <c r="A6" s="701" t="s">
        <v>574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</row>
    <row r="7" spans="13:22" ht="15.75">
      <c r="M7" s="4"/>
      <c r="V7" s="4" t="s">
        <v>298</v>
      </c>
    </row>
    <row r="8" spans="13:22" ht="15.75">
      <c r="M8" s="4"/>
      <c r="V8" s="4" t="s">
        <v>299</v>
      </c>
    </row>
    <row r="9" spans="13:22" ht="15.75">
      <c r="M9" s="4"/>
      <c r="V9" s="4"/>
    </row>
    <row r="10" spans="13:22" ht="15.75">
      <c r="M10" s="4"/>
      <c r="V10" s="236" t="s">
        <v>300</v>
      </c>
    </row>
    <row r="11" spans="13:22" ht="15.75">
      <c r="M11" s="4"/>
      <c r="V11" s="4" t="s">
        <v>301</v>
      </c>
    </row>
    <row r="12" spans="13:22" ht="15.75">
      <c r="M12" s="4"/>
      <c r="V12" s="4" t="s">
        <v>302</v>
      </c>
    </row>
    <row r="13" ht="16.5" thickBot="1"/>
    <row r="14" spans="1:22" ht="15.75" customHeight="1">
      <c r="A14" s="742" t="s">
        <v>0</v>
      </c>
      <c r="B14" s="742" t="s">
        <v>56</v>
      </c>
      <c r="C14" s="745" t="s">
        <v>46</v>
      </c>
      <c r="D14" s="746"/>
      <c r="E14" s="746"/>
      <c r="F14" s="746"/>
      <c r="G14" s="746"/>
      <c r="H14" s="746"/>
      <c r="I14" s="746"/>
      <c r="J14" s="746"/>
      <c r="K14" s="746"/>
      <c r="L14" s="728"/>
      <c r="M14" s="745" t="s">
        <v>126</v>
      </c>
      <c r="N14" s="746"/>
      <c r="O14" s="746"/>
      <c r="P14" s="746"/>
      <c r="Q14" s="746"/>
      <c r="R14" s="746"/>
      <c r="S14" s="746"/>
      <c r="T14" s="746"/>
      <c r="U14" s="746"/>
      <c r="V14" s="728"/>
    </row>
    <row r="15" spans="1:22" ht="15.75" customHeight="1">
      <c r="A15" s="743"/>
      <c r="B15" s="743"/>
      <c r="C15" s="733" t="s">
        <v>123</v>
      </c>
      <c r="D15" s="734"/>
      <c r="E15" s="734"/>
      <c r="F15" s="734"/>
      <c r="G15" s="735"/>
      <c r="H15" s="736" t="s">
        <v>25</v>
      </c>
      <c r="I15" s="734"/>
      <c r="J15" s="734"/>
      <c r="K15" s="734"/>
      <c r="L15" s="737"/>
      <c r="M15" s="733" t="s">
        <v>123</v>
      </c>
      <c r="N15" s="734"/>
      <c r="O15" s="734"/>
      <c r="P15" s="734"/>
      <c r="Q15" s="735"/>
      <c r="R15" s="736" t="s">
        <v>25</v>
      </c>
      <c r="S15" s="734"/>
      <c r="T15" s="734"/>
      <c r="U15" s="734"/>
      <c r="V15" s="737"/>
    </row>
    <row r="16" spans="1:22" ht="15.75" customHeight="1">
      <c r="A16" s="743"/>
      <c r="B16" s="743"/>
      <c r="C16" s="738" t="s">
        <v>57</v>
      </c>
      <c r="D16" s="739"/>
      <c r="E16" s="739"/>
      <c r="F16" s="739"/>
      <c r="G16" s="650"/>
      <c r="H16" s="654" t="s">
        <v>57</v>
      </c>
      <c r="I16" s="739"/>
      <c r="J16" s="739"/>
      <c r="K16" s="739"/>
      <c r="L16" s="740"/>
      <c r="M16" s="738" t="s">
        <v>57</v>
      </c>
      <c r="N16" s="739"/>
      <c r="O16" s="739"/>
      <c r="P16" s="739"/>
      <c r="Q16" s="650"/>
      <c r="R16" s="654" t="s">
        <v>57</v>
      </c>
      <c r="S16" s="739"/>
      <c r="T16" s="739"/>
      <c r="U16" s="739"/>
      <c r="V16" s="740"/>
    </row>
    <row r="17" spans="1:22" ht="15" customHeight="1" thickBot="1">
      <c r="A17" s="744"/>
      <c r="B17" s="744"/>
      <c r="C17" s="139" t="s">
        <v>58</v>
      </c>
      <c r="D17" s="113" t="s">
        <v>59</v>
      </c>
      <c r="E17" s="113" t="s">
        <v>60</v>
      </c>
      <c r="F17" s="113" t="s">
        <v>61</v>
      </c>
      <c r="G17" s="113" t="s">
        <v>150</v>
      </c>
      <c r="H17" s="113" t="s">
        <v>58</v>
      </c>
      <c r="I17" s="113" t="s">
        <v>59</v>
      </c>
      <c r="J17" s="113" t="s">
        <v>60</v>
      </c>
      <c r="K17" s="113" t="s">
        <v>61</v>
      </c>
      <c r="L17" s="114" t="s">
        <v>150</v>
      </c>
      <c r="M17" s="140" t="s">
        <v>58</v>
      </c>
      <c r="N17" s="113" t="s">
        <v>59</v>
      </c>
      <c r="O17" s="113" t="s">
        <v>60</v>
      </c>
      <c r="P17" s="113" t="s">
        <v>61</v>
      </c>
      <c r="Q17" s="113" t="s">
        <v>150</v>
      </c>
      <c r="R17" s="113" t="s">
        <v>58</v>
      </c>
      <c r="S17" s="113" t="s">
        <v>59</v>
      </c>
      <c r="T17" s="113" t="s">
        <v>60</v>
      </c>
      <c r="U17" s="113" t="s">
        <v>61</v>
      </c>
      <c r="V17" s="114" t="s">
        <v>150</v>
      </c>
    </row>
    <row r="18" spans="1:22" ht="15.75">
      <c r="A18" s="124">
        <v>1</v>
      </c>
      <c r="B18" s="124">
        <v>2</v>
      </c>
      <c r="C18" s="120">
        <v>3</v>
      </c>
      <c r="D18" s="121">
        <v>4</v>
      </c>
      <c r="E18" s="121">
        <v>5</v>
      </c>
      <c r="F18" s="121">
        <v>6</v>
      </c>
      <c r="G18" s="121">
        <v>7</v>
      </c>
      <c r="H18" s="123">
        <v>8</v>
      </c>
      <c r="I18" s="123">
        <v>9</v>
      </c>
      <c r="J18" s="123">
        <v>10</v>
      </c>
      <c r="K18" s="123">
        <v>11</v>
      </c>
      <c r="L18" s="125">
        <v>12</v>
      </c>
      <c r="M18" s="120">
        <v>13</v>
      </c>
      <c r="N18" s="121">
        <v>14</v>
      </c>
      <c r="O18" s="121">
        <v>15</v>
      </c>
      <c r="P18" s="121">
        <v>16</v>
      </c>
      <c r="Q18" s="121">
        <v>17</v>
      </c>
      <c r="R18" s="123">
        <v>18</v>
      </c>
      <c r="S18" s="123">
        <v>19</v>
      </c>
      <c r="T18" s="123">
        <v>20</v>
      </c>
      <c r="U18" s="123">
        <v>21</v>
      </c>
      <c r="V18" s="125">
        <v>22</v>
      </c>
    </row>
    <row r="19" spans="1:22" ht="16.5" thickBot="1">
      <c r="A19" s="50"/>
      <c r="B19" s="51"/>
      <c r="C19" s="52"/>
      <c r="D19" s="36"/>
      <c r="E19" s="36"/>
      <c r="F19" s="36"/>
      <c r="G19" s="36"/>
      <c r="H19" s="36"/>
      <c r="I19" s="36"/>
      <c r="J19" s="36"/>
      <c r="K19" s="36"/>
      <c r="L19" s="53"/>
      <c r="M19" s="52"/>
      <c r="N19" s="36"/>
      <c r="O19" s="36"/>
      <c r="P19" s="36"/>
      <c r="Q19" s="38"/>
      <c r="R19" s="38"/>
      <c r="S19" s="38"/>
      <c r="T19" s="38"/>
      <c r="U19" s="38"/>
      <c r="V19" s="39"/>
    </row>
    <row r="20" spans="1:22" ht="15.75">
      <c r="A20" s="30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3"/>
    </row>
    <row r="21" ht="15.75">
      <c r="B21" s="1" t="s">
        <v>122</v>
      </c>
    </row>
    <row r="23" spans="13:16" ht="15.75">
      <c r="M23" s="13"/>
      <c r="N23" s="13"/>
      <c r="O23" s="13"/>
      <c r="P23" s="13"/>
    </row>
    <row r="24" spans="13:16" ht="15.75">
      <c r="M24" s="13"/>
      <c r="N24" s="741"/>
      <c r="O24" s="741"/>
      <c r="P24" s="13"/>
    </row>
    <row r="25" spans="13:16" ht="15.75">
      <c r="M25" s="13"/>
      <c r="N25" s="13"/>
      <c r="O25" s="13"/>
      <c r="P25" s="13"/>
    </row>
    <row r="26" ht="15.75">
      <c r="A26" s="20"/>
    </row>
    <row r="28" ht="15.75">
      <c r="A28" s="17"/>
    </row>
  </sheetData>
  <sheetProtection/>
  <mergeCells count="14">
    <mergeCell ref="N24:O24"/>
    <mergeCell ref="A6:V6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H16:L16"/>
    <mergeCell ref="M16:Q16"/>
    <mergeCell ref="R16:V1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="90" zoomScaleNormal="90" zoomScalePageLayoutView="0" workbookViewId="0" topLeftCell="A1">
      <selection activeCell="D25" sqref="D25"/>
    </sheetView>
  </sheetViews>
  <sheetFormatPr defaultColWidth="9.00390625" defaultRowHeight="15.75"/>
  <cols>
    <col min="1" max="2" width="57.875" style="283" customWidth="1"/>
    <col min="3" max="16384" width="9.00390625" style="285" customWidth="1"/>
  </cols>
  <sheetData>
    <row r="1" ht="15.75">
      <c r="B1" s="284" t="s">
        <v>322</v>
      </c>
    </row>
    <row r="2" ht="15.75">
      <c r="B2" s="284" t="s">
        <v>297</v>
      </c>
    </row>
    <row r="3" ht="15.75">
      <c r="B3" s="284" t="s">
        <v>319</v>
      </c>
    </row>
    <row r="4" ht="15.75">
      <c r="B4" s="284"/>
    </row>
    <row r="5" spans="1:2" ht="30.75" customHeight="1">
      <c r="A5" s="747" t="s">
        <v>575</v>
      </c>
      <c r="B5" s="748"/>
    </row>
    <row r="6" ht="15.75">
      <c r="B6" s="284"/>
    </row>
    <row r="7" ht="15.75">
      <c r="B7" s="284" t="s">
        <v>298</v>
      </c>
    </row>
    <row r="8" ht="15.75">
      <c r="B8" s="284" t="s">
        <v>299</v>
      </c>
    </row>
    <row r="9" ht="15.75">
      <c r="B9" s="284"/>
    </row>
    <row r="10" ht="15.75">
      <c r="B10" s="286" t="s">
        <v>300</v>
      </c>
    </row>
    <row r="11" ht="15.75">
      <c r="B11" s="284" t="s">
        <v>301</v>
      </c>
    </row>
    <row r="12" ht="15.75">
      <c r="B12" s="284" t="s">
        <v>302</v>
      </c>
    </row>
    <row r="13" ht="16.5" thickBot="1">
      <c r="B13" s="287"/>
    </row>
    <row r="14" spans="1:2" ht="16.5" thickBot="1">
      <c r="A14" s="288" t="s">
        <v>39</v>
      </c>
      <c r="B14" s="289"/>
    </row>
    <row r="15" spans="1:2" ht="16.5" thickBot="1">
      <c r="A15" s="288" t="s">
        <v>355</v>
      </c>
      <c r="B15" s="289"/>
    </row>
    <row r="16" spans="1:2" ht="16.5" thickBot="1">
      <c r="A16" s="288" t="s">
        <v>356</v>
      </c>
      <c r="B16" s="290" t="s">
        <v>357</v>
      </c>
    </row>
    <row r="17" spans="1:2" ht="16.5" thickBot="1">
      <c r="A17" s="288" t="s">
        <v>358</v>
      </c>
      <c r="B17" s="290"/>
    </row>
    <row r="18" spans="1:2" ht="16.5" thickBot="1">
      <c r="A18" s="291" t="s">
        <v>359</v>
      </c>
      <c r="B18" s="289" t="s">
        <v>360</v>
      </c>
    </row>
    <row r="19" spans="1:2" ht="30.75" thickBot="1">
      <c r="A19" s="292" t="s">
        <v>361</v>
      </c>
      <c r="B19" s="293" t="s">
        <v>362</v>
      </c>
    </row>
    <row r="20" spans="1:2" ht="16.5" thickBot="1">
      <c r="A20" s="294" t="s">
        <v>363</v>
      </c>
      <c r="B20" s="295"/>
    </row>
    <row r="21" spans="1:2" ht="30.75" thickBot="1">
      <c r="A21" s="295" t="s">
        <v>364</v>
      </c>
      <c r="B21" s="295"/>
    </row>
    <row r="22" spans="1:2" ht="60.75" thickBot="1">
      <c r="A22" s="296" t="s">
        <v>365</v>
      </c>
      <c r="B22" s="295"/>
    </row>
    <row r="23" spans="1:2" ht="60.75" thickBot="1">
      <c r="A23" s="297" t="s">
        <v>366</v>
      </c>
      <c r="B23" s="295"/>
    </row>
    <row r="24" spans="1:2" ht="16.5" thickBot="1">
      <c r="A24" s="291" t="s">
        <v>367</v>
      </c>
      <c r="B24" s="295"/>
    </row>
    <row r="25" spans="1:2" ht="30.75" thickBot="1">
      <c r="A25" s="297" t="s">
        <v>368</v>
      </c>
      <c r="B25" s="295"/>
    </row>
    <row r="26" spans="1:2" ht="16.5" thickBot="1">
      <c r="A26" s="291" t="s">
        <v>369</v>
      </c>
      <c r="B26" s="295"/>
    </row>
    <row r="27" spans="1:2" ht="30.75" thickBot="1">
      <c r="A27" s="298" t="s">
        <v>370</v>
      </c>
      <c r="B27" s="295"/>
    </row>
    <row r="28" spans="1:2" ht="16.5" thickBot="1">
      <c r="A28" s="291" t="s">
        <v>371</v>
      </c>
      <c r="B28" s="293" t="s">
        <v>372</v>
      </c>
    </row>
    <row r="29" spans="1:2" ht="16.5" thickBot="1">
      <c r="A29" s="294" t="s">
        <v>373</v>
      </c>
      <c r="B29" s="293"/>
    </row>
    <row r="30" spans="1:2" ht="90.75" thickBot="1">
      <c r="A30" s="291" t="s">
        <v>374</v>
      </c>
      <c r="B30" s="299" t="s">
        <v>375</v>
      </c>
    </row>
    <row r="31" spans="1:2" ht="28.5">
      <c r="A31" s="294" t="s">
        <v>376</v>
      </c>
      <c r="B31" s="296"/>
    </row>
    <row r="32" spans="1:2" ht="45">
      <c r="A32" s="300" t="s">
        <v>377</v>
      </c>
      <c r="B32" s="300"/>
    </row>
    <row r="33" spans="1:2" ht="15.75">
      <c r="A33" s="300" t="s">
        <v>378</v>
      </c>
      <c r="B33" s="300"/>
    </row>
    <row r="34" spans="1:2" ht="15.75">
      <c r="A34" s="300" t="s">
        <v>379</v>
      </c>
      <c r="B34" s="300"/>
    </row>
    <row r="35" spans="1:2" ht="16.5" thickBot="1">
      <c r="A35" s="301" t="s">
        <v>380</v>
      </c>
      <c r="B35" s="302"/>
    </row>
    <row r="36" spans="1:2" ht="29.25" thickBot="1">
      <c r="A36" s="303" t="s">
        <v>381</v>
      </c>
      <c r="B36" s="295"/>
    </row>
    <row r="37" spans="1:2" ht="16.5" thickBot="1">
      <c r="A37" s="295" t="s">
        <v>382</v>
      </c>
      <c r="B37" s="295"/>
    </row>
    <row r="38" spans="1:2" ht="29.25" thickBot="1">
      <c r="A38" s="304" t="s">
        <v>383</v>
      </c>
      <c r="B38" s="295"/>
    </row>
    <row r="39" spans="1:2" ht="29.25" thickBot="1">
      <c r="A39" s="304" t="s">
        <v>384</v>
      </c>
      <c r="B39" s="295"/>
    </row>
    <row r="40" spans="1:2" ht="16.5" thickBot="1">
      <c r="A40" s="295" t="s">
        <v>73</v>
      </c>
      <c r="B40" s="295"/>
    </row>
    <row r="41" spans="1:2" ht="29.25" thickBot="1">
      <c r="A41" s="304" t="s">
        <v>385</v>
      </c>
      <c r="B41" s="295"/>
    </row>
    <row r="42" spans="1:2" ht="16.5" thickBot="1">
      <c r="A42" s="295" t="s">
        <v>386</v>
      </c>
      <c r="B42" s="295"/>
    </row>
    <row r="43" spans="1:2" ht="16.5" thickBot="1">
      <c r="A43" s="295" t="s">
        <v>387</v>
      </c>
      <c r="B43" s="295"/>
    </row>
    <row r="44" spans="1:2" ht="16.5" thickBot="1">
      <c r="A44" s="295" t="s">
        <v>388</v>
      </c>
      <c r="B44" s="295"/>
    </row>
    <row r="45" spans="1:2" ht="16.5" thickBot="1">
      <c r="A45" s="295" t="s">
        <v>389</v>
      </c>
      <c r="B45" s="295"/>
    </row>
    <row r="46" spans="1:2" ht="29.25" thickBot="1">
      <c r="A46" s="304" t="s">
        <v>390</v>
      </c>
      <c r="B46" s="295"/>
    </row>
    <row r="47" spans="1:2" ht="16.5" thickBot="1">
      <c r="A47" s="295" t="s">
        <v>386</v>
      </c>
      <c r="B47" s="295"/>
    </row>
    <row r="48" spans="1:2" ht="16.5" thickBot="1">
      <c r="A48" s="295" t="s">
        <v>387</v>
      </c>
      <c r="B48" s="295"/>
    </row>
    <row r="49" spans="1:2" ht="16.5" thickBot="1">
      <c r="A49" s="295" t="s">
        <v>388</v>
      </c>
      <c r="B49" s="295"/>
    </row>
    <row r="50" spans="1:2" ht="16.5" thickBot="1">
      <c r="A50" s="295" t="s">
        <v>389</v>
      </c>
      <c r="B50" s="295"/>
    </row>
    <row r="51" spans="1:2" ht="29.25" thickBot="1">
      <c r="A51" s="304" t="s">
        <v>391</v>
      </c>
      <c r="B51" s="295"/>
    </row>
    <row r="52" spans="1:2" ht="16.5" thickBot="1">
      <c r="A52" s="295" t="s">
        <v>386</v>
      </c>
      <c r="B52" s="295"/>
    </row>
    <row r="53" spans="1:2" ht="16.5" thickBot="1">
      <c r="A53" s="295" t="s">
        <v>387</v>
      </c>
      <c r="B53" s="295"/>
    </row>
    <row r="54" spans="1:2" ht="16.5" thickBot="1">
      <c r="A54" s="295" t="s">
        <v>388</v>
      </c>
      <c r="B54" s="295"/>
    </row>
    <row r="55" spans="1:2" ht="16.5" thickBot="1">
      <c r="A55" s="295" t="s">
        <v>389</v>
      </c>
      <c r="B55" s="295"/>
    </row>
    <row r="56" spans="1:2" ht="29.25" thickBot="1">
      <c r="A56" s="294" t="s">
        <v>392</v>
      </c>
      <c r="B56" s="305"/>
    </row>
    <row r="57" spans="1:2" ht="16.5" thickBot="1">
      <c r="A57" s="296" t="s">
        <v>73</v>
      </c>
      <c r="B57" s="305"/>
    </row>
    <row r="58" spans="1:2" ht="16.5" thickBot="1">
      <c r="A58" s="296" t="s">
        <v>393</v>
      </c>
      <c r="B58" s="305"/>
    </row>
    <row r="59" spans="1:2" ht="16.5" thickBot="1">
      <c r="A59" s="296" t="s">
        <v>394</v>
      </c>
      <c r="B59" s="305"/>
    </row>
    <row r="60" spans="1:2" ht="16.5" thickBot="1">
      <c r="A60" s="296" t="s">
        <v>395</v>
      </c>
      <c r="B60" s="305"/>
    </row>
    <row r="61" spans="1:2" ht="16.5" thickBot="1">
      <c r="A61" s="291" t="s">
        <v>396</v>
      </c>
      <c r="B61" s="306"/>
    </row>
    <row r="62" spans="1:2" ht="16.5" thickBot="1">
      <c r="A62" s="291" t="s">
        <v>397</v>
      </c>
      <c r="B62" s="306"/>
    </row>
    <row r="63" spans="1:2" ht="16.5" thickBot="1">
      <c r="A63" s="291" t="s">
        <v>398</v>
      </c>
      <c r="B63" s="306"/>
    </row>
    <row r="64" spans="1:2" ht="16.5" thickBot="1">
      <c r="A64" s="292" t="s">
        <v>399</v>
      </c>
      <c r="B64" s="293"/>
    </row>
    <row r="65" spans="1:2" ht="15.75">
      <c r="A65" s="294" t="s">
        <v>400</v>
      </c>
      <c r="B65" s="749" t="s">
        <v>401</v>
      </c>
    </row>
    <row r="66" spans="1:2" ht="15.75">
      <c r="A66" s="300" t="s">
        <v>402</v>
      </c>
      <c r="B66" s="750"/>
    </row>
    <row r="67" spans="1:2" ht="15.75">
      <c r="A67" s="300" t="s">
        <v>403</v>
      </c>
      <c r="B67" s="750"/>
    </row>
    <row r="68" spans="1:2" ht="15.75">
      <c r="A68" s="300" t="s">
        <v>404</v>
      </c>
      <c r="B68" s="750"/>
    </row>
    <row r="69" spans="1:2" ht="15.75">
      <c r="A69" s="300" t="s">
        <v>405</v>
      </c>
      <c r="B69" s="750"/>
    </row>
    <row r="70" spans="1:2" ht="16.5" thickBot="1">
      <c r="A70" s="302" t="s">
        <v>406</v>
      </c>
      <c r="B70" s="751"/>
    </row>
    <row r="71" spans="1:2" ht="30.75" thickBot="1">
      <c r="A71" s="296" t="s">
        <v>407</v>
      </c>
      <c r="B71" s="297"/>
    </row>
    <row r="72" spans="1:2" ht="29.25" thickBot="1">
      <c r="A72" s="291" t="s">
        <v>408</v>
      </c>
      <c r="B72" s="297"/>
    </row>
    <row r="73" spans="1:2" ht="16.5" thickBot="1">
      <c r="A73" s="296" t="s">
        <v>73</v>
      </c>
      <c r="B73" s="308"/>
    </row>
    <row r="74" spans="1:2" ht="16.5" thickBot="1">
      <c r="A74" s="296" t="s">
        <v>409</v>
      </c>
      <c r="B74" s="297"/>
    </row>
    <row r="75" spans="1:2" ht="16.5" thickBot="1">
      <c r="A75" s="296" t="s">
        <v>410</v>
      </c>
      <c r="B75" s="308"/>
    </row>
    <row r="76" spans="1:2" ht="30.75" thickBot="1">
      <c r="A76" s="309" t="s">
        <v>411</v>
      </c>
      <c r="B76" s="307" t="s">
        <v>412</v>
      </c>
    </row>
    <row r="77" spans="1:2" ht="16.5" thickBot="1">
      <c r="A77" s="291" t="s">
        <v>413</v>
      </c>
      <c r="B77" s="306"/>
    </row>
    <row r="78" spans="1:2" ht="16.5" thickBot="1">
      <c r="A78" s="300" t="s">
        <v>414</v>
      </c>
      <c r="B78" s="310"/>
    </row>
    <row r="79" spans="1:2" ht="16.5" thickBot="1">
      <c r="A79" s="300" t="s">
        <v>415</v>
      </c>
      <c r="B79" s="310"/>
    </row>
    <row r="80" spans="1:2" ht="16.5" thickBot="1">
      <c r="A80" s="300" t="s">
        <v>416</v>
      </c>
      <c r="B80" s="310"/>
    </row>
    <row r="81" spans="1:2" ht="45.75" thickBot="1">
      <c r="A81" s="311" t="s">
        <v>417</v>
      </c>
      <c r="B81" s="308" t="s">
        <v>418</v>
      </c>
    </row>
    <row r="82" spans="1:2" ht="28.5">
      <c r="A82" s="294" t="s">
        <v>419</v>
      </c>
      <c r="B82" s="749" t="s">
        <v>420</v>
      </c>
    </row>
    <row r="83" spans="1:2" ht="15.75">
      <c r="A83" s="300" t="s">
        <v>421</v>
      </c>
      <c r="B83" s="750"/>
    </row>
    <row r="84" spans="1:2" ht="15.75">
      <c r="A84" s="300" t="s">
        <v>422</v>
      </c>
      <c r="B84" s="750"/>
    </row>
    <row r="85" spans="1:2" ht="15.75">
      <c r="A85" s="300" t="s">
        <v>423</v>
      </c>
      <c r="B85" s="750"/>
    </row>
    <row r="86" spans="1:2" ht="15.75">
      <c r="A86" s="300" t="s">
        <v>424</v>
      </c>
      <c r="B86" s="750"/>
    </row>
    <row r="87" spans="1:2" ht="16.5" thickBot="1">
      <c r="A87" s="312" t="s">
        <v>425</v>
      </c>
      <c r="B87" s="751"/>
    </row>
    <row r="89" spans="1:2" ht="15.75">
      <c r="A89" s="313" t="s">
        <v>426</v>
      </c>
      <c r="B89" s="313"/>
    </row>
    <row r="90" ht="15.75">
      <c r="A90" s="283" t="s">
        <v>427</v>
      </c>
    </row>
    <row r="91" ht="15.75">
      <c r="A91" s="283" t="s">
        <v>428</v>
      </c>
    </row>
    <row r="92" ht="15.75">
      <c r="A92" s="283" t="s">
        <v>429</v>
      </c>
    </row>
    <row r="93" ht="15.75">
      <c r="A93" s="283" t="s">
        <v>430</v>
      </c>
    </row>
    <row r="94" ht="15.75">
      <c r="A94" s="283" t="s">
        <v>431</v>
      </c>
    </row>
    <row r="95" ht="15.75">
      <c r="A95" s="283" t="s">
        <v>432</v>
      </c>
    </row>
    <row r="96" spans="1:2" ht="15.75">
      <c r="A96" s="752" t="s">
        <v>433</v>
      </c>
      <c r="B96" s="752"/>
    </row>
    <row r="98" spans="1:2" ht="15.75">
      <c r="A98" s="314" t="s">
        <v>434</v>
      </c>
      <c r="B98" s="315"/>
    </row>
    <row r="99" ht="15.75">
      <c r="B99" s="316" t="s">
        <v>435</v>
      </c>
    </row>
    <row r="100" ht="15.75">
      <c r="B100" s="317" t="s">
        <v>436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5.75"/>
  <cols>
    <col min="1" max="1" width="13.875" style="1" customWidth="1"/>
    <col min="2" max="2" width="31.75390625" style="17" customWidth="1"/>
    <col min="3" max="6" width="11.75390625" style="17" customWidth="1"/>
    <col min="7" max="8" width="20.00390625" style="17" customWidth="1"/>
    <col min="9" max="9" width="15.625" style="17" customWidth="1"/>
    <col min="10" max="14" width="7.875" style="17" customWidth="1"/>
    <col min="15" max="15" width="9.00390625" style="17" customWidth="1"/>
    <col min="16" max="16384" width="9.00390625" style="1" customWidth="1"/>
  </cols>
  <sheetData>
    <row r="1" spans="1:14" ht="15.75">
      <c r="A1" s="17"/>
      <c r="B1" s="318"/>
      <c r="C1" s="318"/>
      <c r="D1" s="318"/>
      <c r="E1" s="318"/>
      <c r="F1" s="318"/>
      <c r="G1" s="318"/>
      <c r="H1" s="318"/>
      <c r="I1" s="318"/>
      <c r="N1" s="284" t="s">
        <v>564</v>
      </c>
    </row>
    <row r="2" spans="1:14" ht="15.75">
      <c r="A2" s="17"/>
      <c r="B2" s="318"/>
      <c r="C2" s="318"/>
      <c r="D2" s="318"/>
      <c r="E2" s="318"/>
      <c r="F2" s="318"/>
      <c r="G2" s="318"/>
      <c r="H2" s="318"/>
      <c r="I2" s="318"/>
      <c r="N2" s="284" t="s">
        <v>297</v>
      </c>
    </row>
    <row r="3" spans="1:14" ht="15.75">
      <c r="A3" s="17"/>
      <c r="B3" s="318"/>
      <c r="C3" s="318"/>
      <c r="D3" s="318"/>
      <c r="E3" s="318"/>
      <c r="F3" s="318"/>
      <c r="G3" s="318"/>
      <c r="H3" s="318"/>
      <c r="I3" s="318"/>
      <c r="N3" s="284" t="s">
        <v>319</v>
      </c>
    </row>
    <row r="4" spans="1:14" ht="15.75">
      <c r="A4" s="17"/>
      <c r="B4" s="318"/>
      <c r="C4" s="318"/>
      <c r="D4" s="318"/>
      <c r="E4" s="318"/>
      <c r="F4" s="318"/>
      <c r="G4" s="318"/>
      <c r="H4" s="318"/>
      <c r="I4" s="318"/>
      <c r="N4" s="284"/>
    </row>
    <row r="5" spans="1:14" ht="33" customHeight="1">
      <c r="A5" s="759" t="s">
        <v>576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</row>
    <row r="6" spans="1:9" ht="15.75">
      <c r="A6" s="17"/>
      <c r="B6" s="318"/>
      <c r="C6" s="318"/>
      <c r="D6" s="318"/>
      <c r="E6" s="318"/>
      <c r="F6" s="318"/>
      <c r="G6" s="318"/>
      <c r="H6" s="318"/>
      <c r="I6" s="318"/>
    </row>
    <row r="7" spans="13:14" s="285" customFormat="1" ht="15.75">
      <c r="M7" s="283"/>
      <c r="N7" s="284" t="s">
        <v>298</v>
      </c>
    </row>
    <row r="8" spans="13:14" s="285" customFormat="1" ht="15.75">
      <c r="M8" s="283"/>
      <c r="N8" s="284" t="s">
        <v>299</v>
      </c>
    </row>
    <row r="9" spans="13:14" s="285" customFormat="1" ht="15.75">
      <c r="M9" s="283"/>
      <c r="N9" s="284"/>
    </row>
    <row r="10" spans="13:14" s="285" customFormat="1" ht="31.5">
      <c r="M10" s="283"/>
      <c r="N10" s="286" t="s">
        <v>300</v>
      </c>
    </row>
    <row r="11" spans="13:14" s="285" customFormat="1" ht="15.75">
      <c r="M11" s="283"/>
      <c r="N11" s="284" t="s">
        <v>301</v>
      </c>
    </row>
    <row r="12" spans="13:14" s="285" customFormat="1" ht="15.75">
      <c r="M12" s="283"/>
      <c r="N12" s="284" t="s">
        <v>302</v>
      </c>
    </row>
    <row r="13" spans="1:9" ht="15.75">
      <c r="A13" s="651" t="s">
        <v>437</v>
      </c>
      <c r="B13" s="651"/>
      <c r="C13" s="651"/>
      <c r="D13" s="651"/>
      <c r="E13" s="651"/>
      <c r="F13" s="651"/>
      <c r="G13" s="651"/>
      <c r="H13" s="651"/>
      <c r="I13" s="651"/>
    </row>
    <row r="14" spans="1:9" ht="15.75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6.5" thickBot="1">
      <c r="A15" s="761" t="s">
        <v>156</v>
      </c>
      <c r="B15" s="761"/>
      <c r="C15" s="762"/>
      <c r="D15" s="762"/>
      <c r="E15" s="762"/>
      <c r="F15" s="762"/>
      <c r="G15" s="762"/>
      <c r="H15" s="762"/>
      <c r="I15" s="762"/>
    </row>
    <row r="16" spans="1:14" ht="15.75">
      <c r="A16" s="663" t="s">
        <v>438</v>
      </c>
      <c r="B16" s="608" t="s">
        <v>439</v>
      </c>
      <c r="C16" s="608" t="s">
        <v>440</v>
      </c>
      <c r="D16" s="608"/>
      <c r="E16" s="608"/>
      <c r="F16" s="608"/>
      <c r="G16" s="608" t="s">
        <v>441</v>
      </c>
      <c r="H16" s="608" t="s">
        <v>442</v>
      </c>
      <c r="I16" s="764" t="s">
        <v>443</v>
      </c>
      <c r="J16" s="766" t="s">
        <v>444</v>
      </c>
      <c r="K16" s="767"/>
      <c r="L16" s="767"/>
      <c r="M16" s="767"/>
      <c r="N16" s="768"/>
    </row>
    <row r="17" spans="1:14" ht="15.75">
      <c r="A17" s="647"/>
      <c r="B17" s="609"/>
      <c r="C17" s="609" t="s">
        <v>445</v>
      </c>
      <c r="D17" s="609"/>
      <c r="E17" s="609" t="s">
        <v>446</v>
      </c>
      <c r="F17" s="609"/>
      <c r="G17" s="609"/>
      <c r="H17" s="609"/>
      <c r="I17" s="765"/>
      <c r="J17" s="769"/>
      <c r="K17" s="770"/>
      <c r="L17" s="770"/>
      <c r="M17" s="770"/>
      <c r="N17" s="771"/>
    </row>
    <row r="18" spans="1:14" ht="15.75">
      <c r="A18" s="647"/>
      <c r="B18" s="609"/>
      <c r="C18" s="784" t="s">
        <v>447</v>
      </c>
      <c r="D18" s="784" t="s">
        <v>448</v>
      </c>
      <c r="E18" s="784" t="s">
        <v>447</v>
      </c>
      <c r="F18" s="784" t="s">
        <v>448</v>
      </c>
      <c r="G18" s="609"/>
      <c r="H18" s="609"/>
      <c r="I18" s="765"/>
      <c r="J18" s="772"/>
      <c r="K18" s="773"/>
      <c r="L18" s="773"/>
      <c r="M18" s="773"/>
      <c r="N18" s="774"/>
    </row>
    <row r="19" spans="1:14" ht="15.75">
      <c r="A19" s="647"/>
      <c r="B19" s="763"/>
      <c r="C19" s="694"/>
      <c r="D19" s="694"/>
      <c r="E19" s="694"/>
      <c r="F19" s="694"/>
      <c r="G19" s="609"/>
      <c r="H19" s="609"/>
      <c r="I19" s="765"/>
      <c r="J19" s="772"/>
      <c r="K19" s="773"/>
      <c r="L19" s="773"/>
      <c r="M19" s="773"/>
      <c r="N19" s="774"/>
    </row>
    <row r="20" spans="1:14" ht="15.75">
      <c r="A20" s="647"/>
      <c r="B20" s="609"/>
      <c r="C20" s="695"/>
      <c r="D20" s="695"/>
      <c r="E20" s="695"/>
      <c r="F20" s="695"/>
      <c r="G20" s="609"/>
      <c r="H20" s="609"/>
      <c r="I20" s="765"/>
      <c r="J20" s="775"/>
      <c r="K20" s="776"/>
      <c r="L20" s="776"/>
      <c r="M20" s="776"/>
      <c r="N20" s="777"/>
    </row>
    <row r="21" spans="1:14" ht="16.5" thickBot="1">
      <c r="A21" s="156">
        <v>1</v>
      </c>
      <c r="B21" s="319">
        <v>2</v>
      </c>
      <c r="C21" s="319">
        <v>3</v>
      </c>
      <c r="D21" s="319">
        <v>4</v>
      </c>
      <c r="E21" s="319">
        <v>5</v>
      </c>
      <c r="F21" s="319">
        <v>6</v>
      </c>
      <c r="G21" s="319">
        <v>8</v>
      </c>
      <c r="H21" s="319">
        <v>9</v>
      </c>
      <c r="I21" s="319">
        <v>10</v>
      </c>
      <c r="J21" s="753">
        <v>11</v>
      </c>
      <c r="K21" s="754"/>
      <c r="L21" s="754"/>
      <c r="M21" s="754"/>
      <c r="N21" s="755"/>
    </row>
    <row r="22" spans="1:14" ht="15.75">
      <c r="A22" s="320" t="s">
        <v>44</v>
      </c>
      <c r="B22" s="321"/>
      <c r="C22" s="321"/>
      <c r="D22" s="321"/>
      <c r="E22" s="321"/>
      <c r="F22" s="321"/>
      <c r="G22" s="321"/>
      <c r="H22" s="321"/>
      <c r="I22" s="321"/>
      <c r="J22" s="756"/>
      <c r="K22" s="757"/>
      <c r="L22" s="757"/>
      <c r="M22" s="757"/>
      <c r="N22" s="758"/>
    </row>
    <row r="23" spans="1:14" ht="15.75">
      <c r="A23" s="322" t="s">
        <v>37</v>
      </c>
      <c r="B23" s="147"/>
      <c r="C23" s="147"/>
      <c r="D23" s="147"/>
      <c r="E23" s="147"/>
      <c r="F23" s="147"/>
      <c r="G23" s="147"/>
      <c r="H23" s="147"/>
      <c r="I23" s="147"/>
      <c r="J23" s="778"/>
      <c r="K23" s="779"/>
      <c r="L23" s="779"/>
      <c r="M23" s="779"/>
      <c r="N23" s="780"/>
    </row>
    <row r="24" spans="1:14" ht="15.75">
      <c r="A24" s="322"/>
      <c r="B24" s="147"/>
      <c r="C24" s="147"/>
      <c r="D24" s="147"/>
      <c r="E24" s="147"/>
      <c r="F24" s="147"/>
      <c r="G24" s="147"/>
      <c r="H24" s="147"/>
      <c r="I24" s="147"/>
      <c r="J24" s="778"/>
      <c r="K24" s="779"/>
      <c r="L24" s="779"/>
      <c r="M24" s="779"/>
      <c r="N24" s="780"/>
    </row>
    <row r="25" spans="1:14" ht="15.75">
      <c r="A25" s="322"/>
      <c r="B25" s="147"/>
      <c r="C25" s="147"/>
      <c r="D25" s="147"/>
      <c r="E25" s="147"/>
      <c r="F25" s="147"/>
      <c r="G25" s="147"/>
      <c r="H25" s="147"/>
      <c r="I25" s="147"/>
      <c r="J25" s="778"/>
      <c r="K25" s="779"/>
      <c r="L25" s="779"/>
      <c r="M25" s="779"/>
      <c r="N25" s="780"/>
    </row>
    <row r="26" spans="1:14" ht="16.5" thickBot="1">
      <c r="A26" s="323"/>
      <c r="B26" s="148"/>
      <c r="C26" s="148"/>
      <c r="D26" s="148"/>
      <c r="E26" s="148"/>
      <c r="F26" s="148"/>
      <c r="G26" s="148"/>
      <c r="H26" s="148"/>
      <c r="I26" s="148"/>
      <c r="J26" s="781"/>
      <c r="K26" s="782"/>
      <c r="L26" s="782"/>
      <c r="M26" s="782"/>
      <c r="N26" s="783"/>
    </row>
    <row r="27" ht="15.75">
      <c r="B27" s="324"/>
    </row>
    <row r="28" spans="1:2" ht="15.75">
      <c r="A28" s="1" t="s">
        <v>691</v>
      </c>
      <c r="B28" s="324"/>
    </row>
  </sheetData>
  <sheetProtection/>
  <mergeCells count="22">
    <mergeCell ref="J25:N25"/>
    <mergeCell ref="J26:N26"/>
    <mergeCell ref="C18:C20"/>
    <mergeCell ref="D18:D20"/>
    <mergeCell ref="E18:E20"/>
    <mergeCell ref="F18:F20"/>
    <mergeCell ref="I16:I20"/>
    <mergeCell ref="J16:N20"/>
    <mergeCell ref="J23:N23"/>
    <mergeCell ref="J24:N24"/>
    <mergeCell ref="C17:D17"/>
    <mergeCell ref="E17:F17"/>
    <mergeCell ref="J21:N21"/>
    <mergeCell ref="J22:N22"/>
    <mergeCell ref="A5:N5"/>
    <mergeCell ref="A13:I13"/>
    <mergeCell ref="A15:I15"/>
    <mergeCell ref="A16:A20"/>
    <mergeCell ref="B16:B20"/>
    <mergeCell ref="C16:F16"/>
    <mergeCell ref="G16:G20"/>
    <mergeCell ref="H16:H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">
      <selection activeCell="A6" sqref="A6:C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551</v>
      </c>
    </row>
    <row r="3" ht="15.75">
      <c r="C3" s="4" t="s">
        <v>297</v>
      </c>
    </row>
    <row r="4" ht="15.75">
      <c r="C4" s="4" t="s">
        <v>319</v>
      </c>
    </row>
    <row r="5" ht="15.75">
      <c r="C5" s="4"/>
    </row>
    <row r="6" spans="1:16" ht="42.75" customHeight="1">
      <c r="A6" s="700" t="s">
        <v>577</v>
      </c>
      <c r="B6" s="700"/>
      <c r="C6" s="70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/>
    </row>
    <row r="8" ht="15.75">
      <c r="C8" s="4" t="s">
        <v>298</v>
      </c>
    </row>
    <row r="9" ht="15.75">
      <c r="C9" s="4" t="s">
        <v>299</v>
      </c>
    </row>
    <row r="10" ht="15.75">
      <c r="C10" s="4"/>
    </row>
    <row r="11" ht="15.75">
      <c r="C11" s="236" t="s">
        <v>300</v>
      </c>
    </row>
    <row r="12" ht="15.75">
      <c r="C12" s="4" t="s">
        <v>301</v>
      </c>
    </row>
    <row r="13" ht="15.75">
      <c r="C13" s="4" t="s">
        <v>302</v>
      </c>
    </row>
    <row r="15" ht="16.5" thickBot="1"/>
    <row r="16" spans="1:3" ht="21.75" customHeight="1" thickBot="1">
      <c r="A16" s="149" t="s">
        <v>162</v>
      </c>
      <c r="B16" s="3" t="s">
        <v>163</v>
      </c>
      <c r="C16" s="150" t="s">
        <v>164</v>
      </c>
    </row>
    <row r="17" spans="1:3" ht="15.75">
      <c r="A17" s="151" t="s">
        <v>2</v>
      </c>
      <c r="B17" s="787" t="s">
        <v>165</v>
      </c>
      <c r="C17" s="788"/>
    </row>
    <row r="18" spans="1:3" ht="15.75">
      <c r="A18" s="152" t="s">
        <v>3</v>
      </c>
      <c r="B18" s="153" t="s">
        <v>166</v>
      </c>
      <c r="C18" s="31" t="s">
        <v>167</v>
      </c>
    </row>
    <row r="19" spans="1:3" ht="31.5">
      <c r="A19" s="152" t="s">
        <v>4</v>
      </c>
      <c r="B19" s="153" t="s">
        <v>168</v>
      </c>
      <c r="C19" s="31" t="s">
        <v>169</v>
      </c>
    </row>
    <row r="20" spans="1:3" ht="15.75">
      <c r="A20" s="152" t="s">
        <v>5</v>
      </c>
      <c r="B20" s="789" t="s">
        <v>170</v>
      </c>
      <c r="C20" s="790"/>
    </row>
    <row r="21" spans="1:3" ht="15.75">
      <c r="A21" s="152" t="s">
        <v>6</v>
      </c>
      <c r="B21" s="154" t="s">
        <v>171</v>
      </c>
      <c r="C21" s="31" t="s">
        <v>172</v>
      </c>
    </row>
    <row r="22" spans="1:3" ht="15.75">
      <c r="A22" s="152" t="s">
        <v>7</v>
      </c>
      <c r="B22" s="154" t="s">
        <v>173</v>
      </c>
      <c r="C22" s="31" t="s">
        <v>169</v>
      </c>
    </row>
    <row r="23" spans="1:3" ht="31.5" customHeight="1">
      <c r="A23" s="152" t="s">
        <v>8</v>
      </c>
      <c r="B23" s="154" t="s">
        <v>174</v>
      </c>
      <c r="C23" s="31" t="s">
        <v>172</v>
      </c>
    </row>
    <row r="24" spans="1:3" ht="31.5" customHeight="1">
      <c r="A24" s="152" t="s">
        <v>9</v>
      </c>
      <c r="B24" s="154" t="s">
        <v>175</v>
      </c>
      <c r="C24" s="31" t="s">
        <v>169</v>
      </c>
    </row>
    <row r="25" spans="1:3" ht="31.5">
      <c r="A25" s="152" t="s">
        <v>55</v>
      </c>
      <c r="B25" s="153" t="s">
        <v>176</v>
      </c>
      <c r="C25" s="31" t="s">
        <v>172</v>
      </c>
    </row>
    <row r="26" spans="1:3" ht="34.5" customHeight="1">
      <c r="A26" s="152" t="s">
        <v>110</v>
      </c>
      <c r="B26" s="153" t="s">
        <v>177</v>
      </c>
      <c r="C26" s="31" t="s">
        <v>172</v>
      </c>
    </row>
    <row r="27" spans="1:3" ht="15.75">
      <c r="A27" s="152">
        <v>3</v>
      </c>
      <c r="B27" s="785" t="s">
        <v>178</v>
      </c>
      <c r="C27" s="786"/>
    </row>
    <row r="28" spans="1:3" ht="31.5">
      <c r="A28" s="152" t="s">
        <v>179</v>
      </c>
      <c r="B28" s="153" t="s">
        <v>180</v>
      </c>
      <c r="C28" s="31" t="s">
        <v>172</v>
      </c>
    </row>
    <row r="29" spans="1:3" ht="31.5">
      <c r="A29" s="152" t="s">
        <v>181</v>
      </c>
      <c r="B29" s="153" t="s">
        <v>182</v>
      </c>
      <c r="C29" s="31" t="s">
        <v>172</v>
      </c>
    </row>
    <row r="30" spans="1:3" ht="24.75" customHeight="1">
      <c r="A30" s="152" t="s">
        <v>183</v>
      </c>
      <c r="B30" s="153" t="s">
        <v>184</v>
      </c>
      <c r="C30" s="31" t="s">
        <v>172</v>
      </c>
    </row>
    <row r="31" spans="1:3" ht="15.75">
      <c r="A31" s="152" t="s">
        <v>185</v>
      </c>
      <c r="B31" s="153" t="s">
        <v>186</v>
      </c>
      <c r="C31" s="31" t="s">
        <v>172</v>
      </c>
    </row>
    <row r="32" spans="1:3" ht="15.75">
      <c r="A32" s="152">
        <v>4</v>
      </c>
      <c r="B32" s="785" t="s">
        <v>187</v>
      </c>
      <c r="C32" s="786"/>
    </row>
    <row r="33" spans="1:3" ht="15.75">
      <c r="A33" s="152" t="s">
        <v>10</v>
      </c>
      <c r="B33" s="153" t="s">
        <v>188</v>
      </c>
      <c r="C33" s="31" t="s">
        <v>169</v>
      </c>
    </row>
    <row r="34" spans="1:3" ht="47.25">
      <c r="A34" s="152" t="s">
        <v>11</v>
      </c>
      <c r="B34" s="153" t="s">
        <v>189</v>
      </c>
      <c r="C34" s="31" t="s">
        <v>169</v>
      </c>
    </row>
    <row r="35" spans="1:3" ht="15.75">
      <c r="A35" s="152" t="s">
        <v>12</v>
      </c>
      <c r="B35" s="153" t="s">
        <v>190</v>
      </c>
      <c r="C35" s="31" t="s">
        <v>172</v>
      </c>
    </row>
    <row r="36" spans="1:3" ht="31.5">
      <c r="A36" s="152" t="s">
        <v>76</v>
      </c>
      <c r="B36" s="153" t="s">
        <v>191</v>
      </c>
      <c r="C36" s="31" t="s">
        <v>172</v>
      </c>
    </row>
    <row r="37" spans="1:3" ht="15.75">
      <c r="A37" s="152" t="s">
        <v>77</v>
      </c>
      <c r="B37" s="153" t="s">
        <v>192</v>
      </c>
      <c r="C37" s="31" t="s">
        <v>169</v>
      </c>
    </row>
    <row r="38" spans="1:3" ht="15.75">
      <c r="A38" s="152" t="s">
        <v>78</v>
      </c>
      <c r="B38" s="153" t="s">
        <v>193</v>
      </c>
      <c r="C38" s="31" t="s">
        <v>169</v>
      </c>
    </row>
    <row r="39" spans="1:3" ht="15.75">
      <c r="A39" s="152">
        <v>5</v>
      </c>
      <c r="B39" s="785" t="s">
        <v>194</v>
      </c>
      <c r="C39" s="786"/>
    </row>
    <row r="40" spans="1:3" ht="15.75">
      <c r="A40" s="152" t="s">
        <v>13</v>
      </c>
      <c r="B40" s="153" t="s">
        <v>195</v>
      </c>
      <c r="C40" s="155" t="s">
        <v>172</v>
      </c>
    </row>
    <row r="41" spans="1:3" ht="31.5">
      <c r="A41" s="152" t="s">
        <v>14</v>
      </c>
      <c r="B41" s="153" t="s">
        <v>196</v>
      </c>
      <c r="C41" s="155" t="s">
        <v>172</v>
      </c>
    </row>
    <row r="42" spans="1:3" ht="31.5">
      <c r="A42" s="152" t="s">
        <v>81</v>
      </c>
      <c r="B42" s="153" t="s">
        <v>197</v>
      </c>
      <c r="C42" s="31" t="s">
        <v>169</v>
      </c>
    </row>
    <row r="43" spans="1:3" ht="31.5">
      <c r="A43" s="152" t="s">
        <v>198</v>
      </c>
      <c r="B43" s="153" t="s">
        <v>199</v>
      </c>
      <c r="C43" s="31" t="s">
        <v>172</v>
      </c>
    </row>
    <row r="44" spans="1:3" ht="31.5">
      <c r="A44" s="152" t="s">
        <v>200</v>
      </c>
      <c r="B44" s="153" t="s">
        <v>201</v>
      </c>
      <c r="C44" s="31" t="s">
        <v>169</v>
      </c>
    </row>
    <row r="45" spans="1:3" ht="31.5">
      <c r="A45" s="152" t="s">
        <v>202</v>
      </c>
      <c r="B45" s="153" t="s">
        <v>203</v>
      </c>
      <c r="C45" s="31" t="s">
        <v>169</v>
      </c>
    </row>
    <row r="47" spans="1:3" ht="15.75">
      <c r="A47" s="152">
        <v>6</v>
      </c>
      <c r="B47" s="785" t="s">
        <v>204</v>
      </c>
      <c r="C47" s="786"/>
    </row>
    <row r="48" spans="1:3" ht="31.5">
      <c r="A48" s="152" t="s">
        <v>151</v>
      </c>
      <c r="B48" s="153" t="s">
        <v>205</v>
      </c>
      <c r="C48" s="31" t="s">
        <v>169</v>
      </c>
    </row>
    <row r="49" spans="1:3" ht="15.75">
      <c r="A49" s="152" t="s">
        <v>152</v>
      </c>
      <c r="B49" s="153" t="s">
        <v>206</v>
      </c>
      <c r="C49" s="31" t="s">
        <v>169</v>
      </c>
    </row>
    <row r="50" spans="1:3" ht="31.5">
      <c r="A50" s="152" t="s">
        <v>153</v>
      </c>
      <c r="B50" s="153" t="s">
        <v>207</v>
      </c>
      <c r="C50" s="31" t="s">
        <v>172</v>
      </c>
    </row>
    <row r="51" spans="1:3" ht="63.75" thickBot="1">
      <c r="A51" s="156" t="s">
        <v>154</v>
      </c>
      <c r="B51" s="157" t="s">
        <v>208</v>
      </c>
      <c r="C51" s="33" t="s">
        <v>172</v>
      </c>
    </row>
    <row r="54" spans="1:3" ht="33" customHeight="1">
      <c r="A54" s="700" t="s">
        <v>209</v>
      </c>
      <c r="B54" s="700"/>
      <c r="C54" s="700"/>
    </row>
    <row r="55" ht="16.5" thickBot="1"/>
    <row r="56" spans="1:3" ht="16.5" thickBot="1">
      <c r="A56" s="158" t="s">
        <v>0</v>
      </c>
      <c r="B56" s="159" t="s">
        <v>163</v>
      </c>
      <c r="C56" s="160" t="s">
        <v>164</v>
      </c>
    </row>
    <row r="57" spans="1:3" ht="15.75">
      <c r="A57" s="151">
        <v>1</v>
      </c>
      <c r="B57" s="161" t="s">
        <v>210</v>
      </c>
      <c r="C57" s="162"/>
    </row>
    <row r="58" spans="1:3" ht="15.75">
      <c r="A58" s="152" t="s">
        <v>3</v>
      </c>
      <c r="B58" s="163" t="s">
        <v>211</v>
      </c>
      <c r="C58" s="31" t="s">
        <v>172</v>
      </c>
    </row>
    <row r="59" spans="1:3" ht="15.75">
      <c r="A59" s="152" t="s">
        <v>4</v>
      </c>
      <c r="B59" s="163" t="s">
        <v>212</v>
      </c>
      <c r="C59" s="31" t="s">
        <v>172</v>
      </c>
    </row>
    <row r="60" spans="1:3" ht="15.75">
      <c r="A60" s="152" t="s">
        <v>15</v>
      </c>
      <c r="B60" s="153" t="s">
        <v>213</v>
      </c>
      <c r="C60" s="31" t="s">
        <v>172</v>
      </c>
    </row>
    <row r="61" spans="1:3" ht="31.5">
      <c r="A61" s="152" t="s">
        <v>32</v>
      </c>
      <c r="B61" s="153" t="s">
        <v>214</v>
      </c>
      <c r="C61" s="31" t="s">
        <v>172</v>
      </c>
    </row>
    <row r="62" spans="1:3" ht="15.75">
      <c r="A62" s="152" t="s">
        <v>215</v>
      </c>
      <c r="B62" s="153" t="s">
        <v>216</v>
      </c>
      <c r="C62" s="31" t="s">
        <v>172</v>
      </c>
    </row>
    <row r="63" spans="1:3" ht="15.75">
      <c r="A63" s="152" t="s">
        <v>217</v>
      </c>
      <c r="B63" s="153" t="s">
        <v>218</v>
      </c>
      <c r="C63" s="31" t="s">
        <v>169</v>
      </c>
    </row>
    <row r="64" spans="1:3" ht="15.75">
      <c r="A64" s="152">
        <v>2</v>
      </c>
      <c r="B64" s="164" t="s">
        <v>178</v>
      </c>
      <c r="C64" s="165"/>
    </row>
    <row r="65" spans="1:3" ht="15.75">
      <c r="A65" s="152" t="s">
        <v>6</v>
      </c>
      <c r="B65" s="153" t="s">
        <v>219</v>
      </c>
      <c r="C65" s="31" t="s">
        <v>172</v>
      </c>
    </row>
    <row r="66" spans="1:3" ht="31.5">
      <c r="A66" s="152" t="s">
        <v>7</v>
      </c>
      <c r="B66" s="153" t="s">
        <v>220</v>
      </c>
      <c r="C66" s="31" t="s">
        <v>172</v>
      </c>
    </row>
    <row r="67" spans="1:3" ht="15.75">
      <c r="A67" s="152" t="s">
        <v>8</v>
      </c>
      <c r="B67" s="153" t="s">
        <v>221</v>
      </c>
      <c r="C67" s="31" t="s">
        <v>172</v>
      </c>
    </row>
    <row r="68" spans="1:3" ht="31.5">
      <c r="A68" s="152">
        <v>3</v>
      </c>
      <c r="B68" s="164" t="s">
        <v>222</v>
      </c>
      <c r="C68" s="165" t="s">
        <v>223</v>
      </c>
    </row>
    <row r="69" spans="1:3" ht="30.75" customHeight="1">
      <c r="A69" s="152" t="s">
        <v>179</v>
      </c>
      <c r="B69" s="153" t="s">
        <v>224</v>
      </c>
      <c r="C69" s="31" t="s">
        <v>169</v>
      </c>
    </row>
    <row r="70" spans="1:3" ht="15.75">
      <c r="A70" s="152" t="s">
        <v>181</v>
      </c>
      <c r="B70" s="153" t="s">
        <v>225</v>
      </c>
      <c r="C70" s="31" t="s">
        <v>172</v>
      </c>
    </row>
    <row r="71" spans="1:3" ht="15.75">
      <c r="A71" s="152" t="s">
        <v>183</v>
      </c>
      <c r="B71" s="153" t="s">
        <v>226</v>
      </c>
      <c r="C71" s="31" t="s">
        <v>169</v>
      </c>
    </row>
    <row r="72" spans="1:3" ht="15.75">
      <c r="A72" s="152" t="s">
        <v>227</v>
      </c>
      <c r="B72" s="153" t="s">
        <v>228</v>
      </c>
      <c r="C72" s="31" t="s">
        <v>169</v>
      </c>
    </row>
    <row r="73" spans="1:3" ht="15.75">
      <c r="A73" s="152" t="s">
        <v>229</v>
      </c>
      <c r="B73" s="153" t="s">
        <v>230</v>
      </c>
      <c r="C73" s="31" t="s">
        <v>172</v>
      </c>
    </row>
    <row r="74" spans="1:3" ht="15.75">
      <c r="A74" s="152">
        <v>4</v>
      </c>
      <c r="B74" s="164" t="s">
        <v>204</v>
      </c>
      <c r="C74" s="165"/>
    </row>
    <row r="75" spans="1:3" ht="15.75">
      <c r="A75" s="152" t="s">
        <v>10</v>
      </c>
      <c r="B75" s="153" t="s">
        <v>231</v>
      </c>
      <c r="C75" s="31" t="s">
        <v>169</v>
      </c>
    </row>
    <row r="76" spans="1:3" ht="31.5">
      <c r="A76" s="152" t="s">
        <v>11</v>
      </c>
      <c r="B76" s="153" t="s">
        <v>232</v>
      </c>
      <c r="C76" s="31" t="s">
        <v>172</v>
      </c>
    </row>
    <row r="77" spans="1:3" ht="16.5" thickBot="1">
      <c r="A77" s="156" t="s">
        <v>12</v>
      </c>
      <c r="B77" s="157" t="s">
        <v>233</v>
      </c>
      <c r="C77" s="33" t="s">
        <v>172</v>
      </c>
    </row>
    <row r="78" spans="1:3" ht="16.5" thickBot="1">
      <c r="A78" s="156" t="s">
        <v>76</v>
      </c>
      <c r="B78" s="157" t="s">
        <v>234</v>
      </c>
      <c r="C78" s="33" t="s">
        <v>172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="60" zoomScaleNormal="60" zoomScalePageLayoutView="0" workbookViewId="0" topLeftCell="A1">
      <selection activeCell="G39" sqref="G39"/>
    </sheetView>
  </sheetViews>
  <sheetFormatPr defaultColWidth="9.00390625" defaultRowHeight="15.75"/>
  <cols>
    <col min="1" max="1" width="54.125" style="325" bestFit="1" customWidth="1"/>
    <col min="2" max="2" width="25.50390625" style="325" customWidth="1"/>
    <col min="3" max="3" width="21.625" style="325" customWidth="1"/>
    <col min="4" max="16384" width="9.00390625" style="325" customWidth="1"/>
  </cols>
  <sheetData>
    <row r="1" ht="15.75">
      <c r="C1" s="326" t="s">
        <v>326</v>
      </c>
    </row>
    <row r="2" ht="15.75">
      <c r="C2" s="326" t="s">
        <v>297</v>
      </c>
    </row>
    <row r="3" ht="15.75">
      <c r="C3" s="326" t="s">
        <v>319</v>
      </c>
    </row>
    <row r="4" ht="15.75">
      <c r="C4" s="326"/>
    </row>
    <row r="5" spans="1:256" ht="34.5" customHeight="1">
      <c r="A5" s="701" t="s">
        <v>578</v>
      </c>
      <c r="B5" s="640"/>
      <c r="C5" s="640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  <c r="FY5" s="328"/>
      <c r="FZ5" s="328"/>
      <c r="GA5" s="328"/>
      <c r="GB5" s="328"/>
      <c r="GC5" s="328"/>
      <c r="GD5" s="328"/>
      <c r="GE5" s="328"/>
      <c r="GF5" s="328"/>
      <c r="GG5" s="328"/>
      <c r="GH5" s="328"/>
      <c r="GI5" s="328"/>
      <c r="GJ5" s="328"/>
      <c r="GK5" s="328"/>
      <c r="GL5" s="328"/>
      <c r="GM5" s="328"/>
      <c r="GN5" s="328"/>
      <c r="GO5" s="328"/>
      <c r="GP5" s="328"/>
      <c r="GQ5" s="328"/>
      <c r="GR5" s="328"/>
      <c r="GS5" s="328"/>
      <c r="GT5" s="328"/>
      <c r="GU5" s="328"/>
      <c r="GV5" s="328"/>
      <c r="GW5" s="328"/>
      <c r="GX5" s="328"/>
      <c r="GY5" s="328"/>
      <c r="GZ5" s="328"/>
      <c r="HA5" s="328"/>
      <c r="HB5" s="328"/>
      <c r="HC5" s="328"/>
      <c r="HD5" s="328"/>
      <c r="HE5" s="328"/>
      <c r="HF5" s="328"/>
      <c r="HG5" s="328"/>
      <c r="HH5" s="328"/>
      <c r="HI5" s="328"/>
      <c r="HJ5" s="328"/>
      <c r="HK5" s="328"/>
      <c r="HL5" s="328"/>
      <c r="HM5" s="328"/>
      <c r="HN5" s="328"/>
      <c r="HO5" s="328"/>
      <c r="HP5" s="328"/>
      <c r="HQ5" s="328"/>
      <c r="HR5" s="328"/>
      <c r="HS5" s="328"/>
      <c r="HT5" s="328"/>
      <c r="HU5" s="328"/>
      <c r="HV5" s="328"/>
      <c r="HW5" s="328"/>
      <c r="HX5" s="328"/>
      <c r="HY5" s="328"/>
      <c r="HZ5" s="328"/>
      <c r="IA5" s="328"/>
      <c r="IB5" s="328"/>
      <c r="IC5" s="328"/>
      <c r="ID5" s="328"/>
      <c r="IE5" s="328"/>
      <c r="IF5" s="328"/>
      <c r="IG5" s="328"/>
      <c r="IH5" s="328"/>
      <c r="II5" s="328"/>
      <c r="IJ5" s="328"/>
      <c r="IK5" s="328"/>
      <c r="IL5" s="328"/>
      <c r="IM5" s="328"/>
      <c r="IN5" s="328"/>
      <c r="IO5" s="328"/>
      <c r="IP5" s="328"/>
      <c r="IQ5" s="328"/>
      <c r="IR5" s="328"/>
      <c r="IS5" s="328"/>
      <c r="IT5" s="328"/>
      <c r="IU5" s="328"/>
      <c r="IV5" s="328"/>
    </row>
    <row r="6" spans="1:256" ht="17.25">
      <c r="A6" s="1"/>
      <c r="B6" s="1"/>
      <c r="C6" s="1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328"/>
      <c r="GF6" s="328"/>
      <c r="GG6" s="328"/>
      <c r="GH6" s="328"/>
      <c r="GI6" s="328"/>
      <c r="GJ6" s="328"/>
      <c r="GK6" s="328"/>
      <c r="GL6" s="328"/>
      <c r="GM6" s="328"/>
      <c r="GN6" s="328"/>
      <c r="GO6" s="328"/>
      <c r="GP6" s="328"/>
      <c r="GQ6" s="328"/>
      <c r="GR6" s="328"/>
      <c r="GS6" s="328"/>
      <c r="GT6" s="328"/>
      <c r="GU6" s="328"/>
      <c r="GV6" s="328"/>
      <c r="GW6" s="328"/>
      <c r="GX6" s="328"/>
      <c r="GY6" s="328"/>
      <c r="GZ6" s="328"/>
      <c r="HA6" s="328"/>
      <c r="HB6" s="328"/>
      <c r="HC6" s="328"/>
      <c r="HD6" s="328"/>
      <c r="HE6" s="328"/>
      <c r="HF6" s="328"/>
      <c r="HG6" s="328"/>
      <c r="HH6" s="328"/>
      <c r="HI6" s="328"/>
      <c r="HJ6" s="328"/>
      <c r="HK6" s="328"/>
      <c r="HL6" s="328"/>
      <c r="HM6" s="328"/>
      <c r="HN6" s="328"/>
      <c r="HO6" s="328"/>
      <c r="HP6" s="328"/>
      <c r="HQ6" s="328"/>
      <c r="HR6" s="328"/>
      <c r="HS6" s="328"/>
      <c r="HT6" s="328"/>
      <c r="HU6" s="328"/>
      <c r="HV6" s="328"/>
      <c r="HW6" s="328"/>
      <c r="HX6" s="328"/>
      <c r="HY6" s="328"/>
      <c r="HZ6" s="328"/>
      <c r="IA6" s="328"/>
      <c r="IB6" s="328"/>
      <c r="IC6" s="328"/>
      <c r="ID6" s="328"/>
      <c r="IE6" s="328"/>
      <c r="IF6" s="328"/>
      <c r="IG6" s="328"/>
      <c r="IH6" s="328"/>
      <c r="II6" s="328"/>
      <c r="IJ6" s="328"/>
      <c r="IK6" s="328"/>
      <c r="IL6" s="328"/>
      <c r="IM6" s="328"/>
      <c r="IN6" s="328"/>
      <c r="IO6" s="328"/>
      <c r="IP6" s="328"/>
      <c r="IQ6" s="328"/>
      <c r="IR6" s="328"/>
      <c r="IS6" s="328"/>
      <c r="IT6" s="328"/>
      <c r="IU6" s="328"/>
      <c r="IV6" s="328"/>
    </row>
    <row r="7" spans="1:3" ht="15.75">
      <c r="A7" s="793" t="s">
        <v>449</v>
      </c>
      <c r="B7" s="793"/>
      <c r="C7" s="793"/>
    </row>
    <row r="8" spans="1:3" ht="15.75">
      <c r="A8" s="355"/>
      <c r="B8" s="355"/>
      <c r="C8" s="355"/>
    </row>
    <row r="9" ht="15.75">
      <c r="C9" s="326" t="s">
        <v>298</v>
      </c>
    </row>
    <row r="10" ht="15.75">
      <c r="C10" s="326" t="s">
        <v>299</v>
      </c>
    </row>
    <row r="11" ht="15.75">
      <c r="C11" s="326"/>
    </row>
    <row r="12" ht="15.75">
      <c r="C12" s="327" t="s">
        <v>300</v>
      </c>
    </row>
    <row r="13" ht="15.75">
      <c r="C13" s="326" t="s">
        <v>301</v>
      </c>
    </row>
    <row r="14" ht="15.75">
      <c r="C14" s="326" t="s">
        <v>302</v>
      </c>
    </row>
    <row r="15" ht="15.75">
      <c r="B15" s="329"/>
    </row>
    <row r="16" spans="1:3" ht="15.75">
      <c r="A16" s="330" t="s">
        <v>450</v>
      </c>
      <c r="B16" s="331"/>
      <c r="C16" s="332"/>
    </row>
    <row r="17" spans="1:3" ht="47.25">
      <c r="A17" s="333" t="s">
        <v>451</v>
      </c>
      <c r="B17" s="334" t="s">
        <v>452</v>
      </c>
      <c r="C17" s="335" t="s">
        <v>453</v>
      </c>
    </row>
    <row r="18" spans="1:3" ht="15.75">
      <c r="A18" s="342">
        <v>1</v>
      </c>
      <c r="B18" s="343">
        <v>2</v>
      </c>
      <c r="C18" s="344">
        <v>3</v>
      </c>
    </row>
    <row r="19" spans="1:3" ht="15.75">
      <c r="A19" s="336" t="s">
        <v>454</v>
      </c>
      <c r="B19" s="336"/>
      <c r="C19" s="336"/>
    </row>
    <row r="20" spans="1:3" ht="15.75">
      <c r="A20" s="336" t="s">
        <v>455</v>
      </c>
      <c r="B20" s="336"/>
      <c r="C20" s="336"/>
    </row>
    <row r="21" spans="1:3" ht="15.75">
      <c r="A21" s="336" t="s">
        <v>456</v>
      </c>
      <c r="B21" s="336"/>
      <c r="C21" s="336"/>
    </row>
    <row r="22" spans="1:3" ht="15.75">
      <c r="A22" s="337" t="s">
        <v>457</v>
      </c>
      <c r="B22" s="336"/>
      <c r="C22" s="336"/>
    </row>
    <row r="23" spans="1:3" ht="15.75">
      <c r="A23" s="337" t="s">
        <v>458</v>
      </c>
      <c r="B23" s="336"/>
      <c r="C23" s="336"/>
    </row>
    <row r="24" spans="1:3" ht="15.75">
      <c r="A24" s="336" t="s">
        <v>106</v>
      </c>
      <c r="B24" s="336"/>
      <c r="C24" s="336"/>
    </row>
    <row r="25" spans="1:3" ht="15.75">
      <c r="A25" s="336" t="s">
        <v>459</v>
      </c>
      <c r="B25" s="336"/>
      <c r="C25" s="336"/>
    </row>
    <row r="26" spans="1:3" ht="15.75">
      <c r="A26" s="336" t="s">
        <v>460</v>
      </c>
      <c r="B26" s="336"/>
      <c r="C26" s="336"/>
    </row>
    <row r="27" spans="1:3" ht="15.75">
      <c r="A27" s="336" t="s">
        <v>461</v>
      </c>
      <c r="B27" s="336"/>
      <c r="C27" s="336"/>
    </row>
    <row r="28" spans="1:3" ht="15.75">
      <c r="A28" s="336" t="s">
        <v>462</v>
      </c>
      <c r="B28" s="336"/>
      <c r="C28" s="336"/>
    </row>
    <row r="29" spans="1:3" ht="15.75">
      <c r="A29" s="336" t="s">
        <v>463</v>
      </c>
      <c r="B29" s="336"/>
      <c r="C29" s="336"/>
    </row>
    <row r="30" spans="1:3" ht="15.75">
      <c r="A30" s="337" t="s">
        <v>464</v>
      </c>
      <c r="B30" s="336"/>
      <c r="C30" s="336"/>
    </row>
    <row r="31" spans="1:3" ht="15.75">
      <c r="A31" s="337" t="s">
        <v>465</v>
      </c>
      <c r="B31" s="336"/>
      <c r="C31" s="336"/>
    </row>
    <row r="32" spans="1:3" ht="15.75">
      <c r="A32" s="337" t="s">
        <v>466</v>
      </c>
      <c r="B32" s="336"/>
      <c r="C32" s="336"/>
    </row>
    <row r="33" spans="1:3" ht="15.75">
      <c r="A33" s="337" t="s">
        <v>467</v>
      </c>
      <c r="B33" s="336"/>
      <c r="C33" s="336"/>
    </row>
    <row r="34" spans="1:3" ht="15.75">
      <c r="A34" s="336" t="s">
        <v>468</v>
      </c>
      <c r="B34" s="336"/>
      <c r="C34" s="336"/>
    </row>
    <row r="35" spans="1:3" ht="15.75">
      <c r="A35" s="337" t="s">
        <v>469</v>
      </c>
      <c r="B35" s="336"/>
      <c r="C35" s="336"/>
    </row>
    <row r="36" spans="1:3" ht="15.75">
      <c r="A36" s="337" t="s">
        <v>470</v>
      </c>
      <c r="B36" s="336"/>
      <c r="C36" s="336"/>
    </row>
    <row r="37" spans="1:3" ht="15.75">
      <c r="A37" s="338" t="s">
        <v>471</v>
      </c>
      <c r="B37" s="336"/>
      <c r="C37" s="336"/>
    </row>
    <row r="38" spans="1:3" ht="15.75">
      <c r="A38" s="338" t="s">
        <v>472</v>
      </c>
      <c r="B38" s="336"/>
      <c r="C38" s="336"/>
    </row>
    <row r="39" spans="1:3" ht="15.75">
      <c r="A39" s="338" t="s">
        <v>473</v>
      </c>
      <c r="B39" s="336"/>
      <c r="C39" s="336"/>
    </row>
    <row r="40" spans="1:3" ht="15.75">
      <c r="A40" s="336" t="s">
        <v>474</v>
      </c>
      <c r="B40" s="336"/>
      <c r="C40" s="336"/>
    </row>
    <row r="41" spans="1:3" ht="15.75">
      <c r="A41" s="794" t="s">
        <v>475</v>
      </c>
      <c r="B41" s="794"/>
      <c r="C41" s="794"/>
    </row>
    <row r="42" spans="1:3" ht="31.5">
      <c r="A42" s="336" t="s">
        <v>476</v>
      </c>
      <c r="B42" s="791"/>
      <c r="C42" s="792"/>
    </row>
    <row r="43" spans="1:3" ht="15.75">
      <c r="A43" s="336" t="s">
        <v>477</v>
      </c>
      <c r="B43" s="791"/>
      <c r="C43" s="792"/>
    </row>
    <row r="44" spans="1:3" ht="15.75">
      <c r="A44" s="336" t="s">
        <v>478</v>
      </c>
      <c r="B44" s="791"/>
      <c r="C44" s="792"/>
    </row>
    <row r="45" spans="1:3" ht="15.75">
      <c r="A45" s="336" t="s">
        <v>479</v>
      </c>
      <c r="B45" s="791"/>
      <c r="C45" s="792"/>
    </row>
    <row r="46" spans="1:3" ht="15.75">
      <c r="A46" s="794" t="s">
        <v>480</v>
      </c>
      <c r="B46" s="794"/>
      <c r="C46" s="794"/>
    </row>
    <row r="47" spans="1:3" ht="15.75">
      <c r="A47" s="339" t="s">
        <v>481</v>
      </c>
      <c r="B47" s="796"/>
      <c r="C47" s="796"/>
    </row>
    <row r="48" spans="1:3" ht="15.75">
      <c r="A48" s="339" t="s">
        <v>482</v>
      </c>
      <c r="B48" s="796"/>
      <c r="C48" s="796"/>
    </row>
    <row r="49" spans="1:3" ht="15.75">
      <c r="A49" s="339" t="s">
        <v>483</v>
      </c>
      <c r="B49" s="796"/>
      <c r="C49" s="796"/>
    </row>
    <row r="50" spans="1:3" ht="15.75">
      <c r="A50" s="340" t="s">
        <v>484</v>
      </c>
      <c r="B50" s="796"/>
      <c r="C50" s="796"/>
    </row>
    <row r="51" spans="1:2" ht="15.75">
      <c r="A51" s="341"/>
      <c r="B51" s="341"/>
    </row>
    <row r="52" spans="1:3" ht="33" customHeight="1">
      <c r="A52" s="795" t="s">
        <v>485</v>
      </c>
      <c r="B52" s="795"/>
      <c r="C52" s="795"/>
    </row>
  </sheetData>
  <sheetProtection/>
  <mergeCells count="13">
    <mergeCell ref="A52:C52"/>
    <mergeCell ref="B45:C45"/>
    <mergeCell ref="A46:C46"/>
    <mergeCell ref="B47:C47"/>
    <mergeCell ref="B48:C48"/>
    <mergeCell ref="B49:C49"/>
    <mergeCell ref="B50:C50"/>
    <mergeCell ref="B43:C43"/>
    <mergeCell ref="B44:C44"/>
    <mergeCell ref="A5:C5"/>
    <mergeCell ref="A7:C7"/>
    <mergeCell ref="A41:C41"/>
    <mergeCell ref="B42:C42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="80" zoomScaleNormal="80" zoomScalePageLayoutView="0" workbookViewId="0" topLeftCell="A1">
      <selection activeCell="D29" sqref="D29"/>
    </sheetView>
  </sheetViews>
  <sheetFormatPr defaultColWidth="9.00390625" defaultRowHeight="15.75"/>
  <cols>
    <col min="1" max="1" width="3.875" style="222" bestFit="1" customWidth="1"/>
    <col min="2" max="2" width="16.00390625" style="223" bestFit="1" customWidth="1"/>
    <col min="3" max="4" width="10.875" style="223" bestFit="1" customWidth="1"/>
    <col min="5" max="5" width="6.25390625" style="223" bestFit="1" customWidth="1"/>
    <col min="6" max="6" width="13.875" style="223" bestFit="1" customWidth="1"/>
    <col min="7" max="7" width="13.25390625" style="223" bestFit="1" customWidth="1"/>
    <col min="8" max="8" width="16.00390625" style="223" bestFit="1" customWidth="1"/>
    <col min="9" max="9" width="11.625" style="223" bestFit="1" customWidth="1"/>
    <col min="10" max="10" width="16.875" style="223" customWidth="1"/>
    <col min="11" max="11" width="13.25390625" style="223" customWidth="1"/>
    <col min="12" max="16384" width="9.00390625" style="222" customWidth="1"/>
  </cols>
  <sheetData>
    <row r="2" ht="15.75">
      <c r="K2" s="4" t="s">
        <v>541</v>
      </c>
    </row>
    <row r="3" ht="15.75">
      <c r="K3" s="326" t="s">
        <v>297</v>
      </c>
    </row>
    <row r="4" ht="15.75">
      <c r="K4" s="326" t="s">
        <v>319</v>
      </c>
    </row>
    <row r="5" ht="15.75">
      <c r="K5" s="4"/>
    </row>
    <row r="6" spans="1:11" ht="33.75" customHeight="1">
      <c r="A6" s="797" t="s">
        <v>579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</row>
    <row r="7" ht="15.75">
      <c r="K7" s="4" t="s">
        <v>298</v>
      </c>
    </row>
    <row r="8" ht="15.75">
      <c r="K8" s="4" t="s">
        <v>299</v>
      </c>
    </row>
    <row r="9" ht="15.75">
      <c r="K9" s="4"/>
    </row>
    <row r="10" ht="15.75">
      <c r="K10" s="236" t="s">
        <v>300</v>
      </c>
    </row>
    <row r="11" ht="15.75">
      <c r="K11" s="4" t="s">
        <v>301</v>
      </c>
    </row>
    <row r="12" ht="15.75">
      <c r="K12" s="4" t="s">
        <v>302</v>
      </c>
    </row>
    <row r="13" ht="15.75" thickBot="1"/>
    <row r="14" spans="1:11" s="223" customFormat="1" ht="84.75" customHeight="1">
      <c r="A14" s="673" t="s">
        <v>276</v>
      </c>
      <c r="B14" s="666" t="s">
        <v>287</v>
      </c>
      <c r="C14" s="667" t="s">
        <v>271</v>
      </c>
      <c r="D14" s="668"/>
      <c r="E14" s="669"/>
      <c r="F14" s="666" t="s">
        <v>272</v>
      </c>
      <c r="G14" s="666"/>
      <c r="H14" s="666" t="s">
        <v>290</v>
      </c>
      <c r="I14" s="666"/>
      <c r="J14" s="666"/>
      <c r="K14" s="666"/>
    </row>
    <row r="15" spans="1:11" s="223" customFormat="1" ht="39.75" customHeight="1">
      <c r="A15" s="674"/>
      <c r="B15" s="665"/>
      <c r="C15" s="665" t="s">
        <v>283</v>
      </c>
      <c r="D15" s="665" t="s">
        <v>284</v>
      </c>
      <c r="E15" s="665" t="s">
        <v>285</v>
      </c>
      <c r="F15" s="665" t="s">
        <v>288</v>
      </c>
      <c r="G15" s="665" t="s">
        <v>289</v>
      </c>
      <c r="H15" s="665" t="s">
        <v>293</v>
      </c>
      <c r="I15" s="665" t="s">
        <v>277</v>
      </c>
      <c r="J15" s="665" t="s">
        <v>294</v>
      </c>
      <c r="K15" s="665" t="s">
        <v>281</v>
      </c>
    </row>
    <row r="16" spans="1:11" ht="63.75" customHeight="1">
      <c r="A16" s="674"/>
      <c r="B16" s="665"/>
      <c r="C16" s="665"/>
      <c r="D16" s="665"/>
      <c r="E16" s="665"/>
      <c r="F16" s="665"/>
      <c r="G16" s="665"/>
      <c r="H16" s="665"/>
      <c r="I16" s="665"/>
      <c r="J16" s="665"/>
      <c r="K16" s="665"/>
    </row>
    <row r="17" spans="1:11" ht="22.5" customHeight="1">
      <c r="A17" s="225"/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ht="15">
      <c r="A18" s="225"/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15">
      <c r="A19" s="225"/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15">
      <c r="A20" s="225"/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ht="15.75" thickBot="1">
      <c r="A21" s="230"/>
      <c r="B21" s="229"/>
      <c r="C21" s="229"/>
      <c r="D21" s="229"/>
      <c r="E21" s="229"/>
      <c r="F21" s="229"/>
      <c r="G21" s="229"/>
      <c r="H21" s="228"/>
      <c r="I21" s="228"/>
      <c r="J21" s="228"/>
      <c r="K21" s="228"/>
    </row>
  </sheetData>
  <sheetProtection/>
  <mergeCells count="15">
    <mergeCell ref="G15:G16"/>
    <mergeCell ref="H15:H16"/>
    <mergeCell ref="I15:I16"/>
    <mergeCell ref="F15:F16"/>
    <mergeCell ref="K15:K16"/>
    <mergeCell ref="A6:K6"/>
    <mergeCell ref="A14:A16"/>
    <mergeCell ref="B14:B16"/>
    <mergeCell ref="C14:E14"/>
    <mergeCell ref="F14:G14"/>
    <mergeCell ref="H14:K14"/>
    <mergeCell ref="C15:C16"/>
    <mergeCell ref="D15:D16"/>
    <mergeCell ref="J15:J16"/>
    <mergeCell ref="E15:E16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70" zoomScaleNormal="70" zoomScalePageLayoutView="0" workbookViewId="0" topLeftCell="A55">
      <selection activeCell="L30" sqref="L30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4.75390625" style="1" customWidth="1"/>
    <col min="4" max="4" width="9.25390625" style="1" bestFit="1" customWidth="1"/>
    <col min="5" max="7" width="6.125" style="1" bestFit="1" customWidth="1"/>
    <col min="8" max="8" width="8.50390625" style="1" customWidth="1"/>
    <col min="9" max="9" width="13.75390625" style="1" customWidth="1"/>
    <col min="10" max="16384" width="9.00390625" style="1" customWidth="1"/>
  </cols>
  <sheetData>
    <row r="1" ht="15.75">
      <c r="I1" s="326" t="s">
        <v>567</v>
      </c>
    </row>
    <row r="2" ht="15.75">
      <c r="I2" s="326" t="s">
        <v>297</v>
      </c>
    </row>
    <row r="3" ht="15.75">
      <c r="I3" s="326" t="s">
        <v>319</v>
      </c>
    </row>
    <row r="4" ht="15.75">
      <c r="I4" s="326"/>
    </row>
    <row r="5" spans="1:9" ht="35.25" customHeight="1">
      <c r="A5" s="701" t="s">
        <v>562</v>
      </c>
      <c r="B5" s="640"/>
      <c r="C5" s="640"/>
      <c r="D5" s="640"/>
      <c r="E5" s="640"/>
      <c r="F5" s="640"/>
      <c r="G5" s="640"/>
      <c r="H5" s="640"/>
      <c r="I5" s="640"/>
    </row>
    <row r="7" ht="15.75">
      <c r="I7" s="4" t="s">
        <v>298</v>
      </c>
    </row>
    <row r="8" ht="15.75">
      <c r="I8" s="4" t="s">
        <v>299</v>
      </c>
    </row>
    <row r="9" ht="15.75">
      <c r="I9" s="4"/>
    </row>
    <row r="10" ht="15.75">
      <c r="I10" s="236" t="s">
        <v>300</v>
      </c>
    </row>
    <row r="11" ht="15.75">
      <c r="I11" s="4" t="s">
        <v>301</v>
      </c>
    </row>
    <row r="12" ht="15.75">
      <c r="I12" s="4" t="s">
        <v>302</v>
      </c>
    </row>
    <row r="13" ht="15.75">
      <c r="I13" s="4"/>
    </row>
    <row r="14" spans="1:9" ht="15.75">
      <c r="A14" s="640" t="s">
        <v>550</v>
      </c>
      <c r="B14" s="640"/>
      <c r="C14" s="640"/>
      <c r="D14" s="640"/>
      <c r="E14" s="640"/>
      <c r="F14" s="640"/>
      <c r="G14" s="640"/>
      <c r="H14" s="640"/>
      <c r="I14" s="640"/>
    </row>
    <row r="15" ht="16.5" thickBot="1">
      <c r="I15" s="4"/>
    </row>
    <row r="16" spans="1:9" ht="126" customHeight="1">
      <c r="A16" s="663" t="s">
        <v>16</v>
      </c>
      <c r="B16" s="664" t="s">
        <v>39</v>
      </c>
      <c r="C16" s="664" t="s">
        <v>489</v>
      </c>
      <c r="D16" s="664" t="s">
        <v>308</v>
      </c>
      <c r="E16" s="664"/>
      <c r="F16" s="664"/>
      <c r="G16" s="664"/>
      <c r="H16" s="664"/>
      <c r="I16" s="659" t="s">
        <v>490</v>
      </c>
    </row>
    <row r="17" spans="1:9" ht="38.25" customHeight="1">
      <c r="A17" s="647"/>
      <c r="B17" s="648"/>
      <c r="C17" s="648"/>
      <c r="D17" s="15" t="s">
        <v>549</v>
      </c>
      <c r="E17" s="15" t="s">
        <v>20</v>
      </c>
      <c r="F17" s="15" t="s">
        <v>21</v>
      </c>
      <c r="G17" s="15" t="s">
        <v>22</v>
      </c>
      <c r="H17" s="15" t="s">
        <v>23</v>
      </c>
      <c r="I17" s="660"/>
    </row>
    <row r="18" spans="1:9" ht="81.75" customHeight="1" thickBot="1">
      <c r="A18" s="633"/>
      <c r="B18" s="634"/>
      <c r="C18" s="634"/>
      <c r="D18" s="113" t="s">
        <v>148</v>
      </c>
      <c r="E18" s="113" t="s">
        <v>24</v>
      </c>
      <c r="F18" s="113" t="s">
        <v>24</v>
      </c>
      <c r="G18" s="113" t="s">
        <v>24</v>
      </c>
      <c r="H18" s="113" t="s">
        <v>24</v>
      </c>
      <c r="I18" s="661"/>
    </row>
    <row r="19" spans="1:9" ht="15.75">
      <c r="A19" s="98"/>
      <c r="B19" s="99" t="s">
        <v>40</v>
      </c>
      <c r="C19" s="99"/>
      <c r="D19" s="99"/>
      <c r="E19" s="99"/>
      <c r="F19" s="106"/>
      <c r="G19" s="99"/>
      <c r="H19" s="106"/>
      <c r="I19" s="106"/>
    </row>
    <row r="20" spans="1:9" ht="31.5">
      <c r="A20" s="28" t="s">
        <v>2</v>
      </c>
      <c r="B20" s="26" t="s">
        <v>138</v>
      </c>
      <c r="C20" s="26"/>
      <c r="D20" s="26"/>
      <c r="E20" s="26"/>
      <c r="F20" s="26"/>
      <c r="G20" s="26"/>
      <c r="H20" s="6"/>
      <c r="I20" s="6"/>
    </row>
    <row r="21" spans="1:9" ht="31.5">
      <c r="A21" s="128" t="s">
        <v>3</v>
      </c>
      <c r="B21" s="26" t="s">
        <v>135</v>
      </c>
      <c r="C21" s="26"/>
      <c r="D21" s="26"/>
      <c r="E21" s="26"/>
      <c r="F21" s="26"/>
      <c r="G21" s="26"/>
      <c r="H21" s="6"/>
      <c r="I21" s="6"/>
    </row>
    <row r="22" spans="1:9" ht="15.75">
      <c r="A22" s="18">
        <v>1</v>
      </c>
      <c r="B22" s="5" t="s">
        <v>41</v>
      </c>
      <c r="C22" s="5"/>
      <c r="D22" s="5"/>
      <c r="E22" s="5"/>
      <c r="F22" s="5"/>
      <c r="G22" s="5"/>
      <c r="H22" s="6"/>
      <c r="I22" s="6"/>
    </row>
    <row r="23" spans="1:9" ht="15.75">
      <c r="A23" s="18">
        <v>2</v>
      </c>
      <c r="B23" s="5" t="s">
        <v>43</v>
      </c>
      <c r="C23" s="5"/>
      <c r="D23" s="5"/>
      <c r="E23" s="5"/>
      <c r="F23" s="5"/>
      <c r="G23" s="5"/>
      <c r="H23" s="6"/>
      <c r="I23" s="6"/>
    </row>
    <row r="24" spans="1:9" ht="15.75">
      <c r="A24" s="108" t="s">
        <v>42</v>
      </c>
      <c r="B24" s="12"/>
      <c r="C24" s="12"/>
      <c r="D24" s="12"/>
      <c r="E24" s="12"/>
      <c r="F24" s="12"/>
      <c r="G24" s="12"/>
      <c r="H24" s="109"/>
      <c r="I24" s="109"/>
    </row>
    <row r="25" spans="1:9" ht="31.5">
      <c r="A25" s="112" t="s">
        <v>4</v>
      </c>
      <c r="B25" s="111" t="s">
        <v>268</v>
      </c>
      <c r="C25" s="111"/>
      <c r="D25" s="12"/>
      <c r="E25" s="12"/>
      <c r="F25" s="12"/>
      <c r="G25" s="12"/>
      <c r="H25" s="109"/>
      <c r="I25" s="109"/>
    </row>
    <row r="26" spans="1:9" ht="15.75">
      <c r="A26" s="18">
        <v>1</v>
      </c>
      <c r="B26" s="5" t="s">
        <v>41</v>
      </c>
      <c r="C26" s="12"/>
      <c r="D26" s="12"/>
      <c r="E26" s="12"/>
      <c r="F26" s="12"/>
      <c r="G26" s="12"/>
      <c r="H26" s="109"/>
      <c r="I26" s="109"/>
    </row>
    <row r="27" spans="1:9" ht="15.75">
      <c r="A27" s="18">
        <v>2</v>
      </c>
      <c r="B27" s="5" t="s">
        <v>43</v>
      </c>
      <c r="C27" s="12"/>
      <c r="D27" s="12"/>
      <c r="E27" s="12"/>
      <c r="F27" s="12"/>
      <c r="G27" s="12"/>
      <c r="H27" s="109"/>
      <c r="I27" s="109"/>
    </row>
    <row r="28" spans="1:9" ht="15.75">
      <c r="A28" s="108" t="s">
        <v>42</v>
      </c>
      <c r="B28" s="12"/>
      <c r="C28" s="12"/>
      <c r="D28" s="12"/>
      <c r="E28" s="12"/>
      <c r="F28" s="12"/>
      <c r="G28" s="12"/>
      <c r="H28" s="109"/>
      <c r="I28" s="109"/>
    </row>
    <row r="29" spans="1:9" ht="15.75">
      <c r="A29" s="112" t="s">
        <v>15</v>
      </c>
      <c r="B29" s="111" t="s">
        <v>136</v>
      </c>
      <c r="C29" s="111"/>
      <c r="D29" s="12"/>
      <c r="E29" s="12"/>
      <c r="F29" s="12"/>
      <c r="G29" s="12"/>
      <c r="H29" s="109"/>
      <c r="I29" s="109"/>
    </row>
    <row r="30" spans="1:9" ht="15.75">
      <c r="A30" s="108">
        <v>1</v>
      </c>
      <c r="B30" s="12" t="s">
        <v>41</v>
      </c>
      <c r="C30" s="12"/>
      <c r="D30" s="12"/>
      <c r="E30" s="12"/>
      <c r="F30" s="12"/>
      <c r="G30" s="12"/>
      <c r="H30" s="109"/>
      <c r="I30" s="109"/>
    </row>
    <row r="31" spans="1:9" ht="15.75">
      <c r="A31" s="108">
        <v>2</v>
      </c>
      <c r="B31" s="12" t="s">
        <v>43</v>
      </c>
      <c r="C31" s="12"/>
      <c r="D31" s="12"/>
      <c r="E31" s="12"/>
      <c r="F31" s="12"/>
      <c r="G31" s="12"/>
      <c r="H31" s="109"/>
      <c r="I31" s="109"/>
    </row>
    <row r="32" spans="1:9" ht="15.75">
      <c r="A32" s="108" t="s">
        <v>42</v>
      </c>
      <c r="B32" s="12"/>
      <c r="C32" s="12"/>
      <c r="D32" s="12"/>
      <c r="E32" s="12"/>
      <c r="F32" s="12"/>
      <c r="G32" s="12"/>
      <c r="H32" s="109"/>
      <c r="I32" s="109"/>
    </row>
    <row r="33" spans="1:9" ht="47.25">
      <c r="A33" s="112" t="s">
        <v>32</v>
      </c>
      <c r="B33" s="111" t="s">
        <v>137</v>
      </c>
      <c r="C33" s="12"/>
      <c r="D33" s="12"/>
      <c r="E33" s="12"/>
      <c r="F33" s="12"/>
      <c r="G33" s="12"/>
      <c r="H33" s="109"/>
      <c r="I33" s="109"/>
    </row>
    <row r="34" spans="1:9" ht="15.75">
      <c r="A34" s="108">
        <v>1</v>
      </c>
      <c r="B34" s="12" t="s">
        <v>41</v>
      </c>
      <c r="C34" s="12"/>
      <c r="D34" s="12"/>
      <c r="E34" s="12"/>
      <c r="F34" s="12"/>
      <c r="G34" s="12"/>
      <c r="H34" s="109"/>
      <c r="I34" s="109"/>
    </row>
    <row r="35" spans="1:9" ht="15.75">
      <c r="A35" s="108">
        <v>2</v>
      </c>
      <c r="B35" s="12" t="s">
        <v>43</v>
      </c>
      <c r="C35" s="12"/>
      <c r="D35" s="12"/>
      <c r="E35" s="12"/>
      <c r="F35" s="12"/>
      <c r="G35" s="12"/>
      <c r="H35" s="109"/>
      <c r="I35" s="109"/>
    </row>
    <row r="36" spans="1:9" ht="15.75">
      <c r="A36" s="108" t="s">
        <v>42</v>
      </c>
      <c r="B36" s="12"/>
      <c r="C36" s="12"/>
      <c r="D36" s="12"/>
      <c r="E36" s="12"/>
      <c r="F36" s="12"/>
      <c r="G36" s="12"/>
      <c r="H36" s="109"/>
      <c r="I36" s="109"/>
    </row>
    <row r="37" spans="1:9" ht="15.75">
      <c r="A37" s="28" t="s">
        <v>5</v>
      </c>
      <c r="B37" s="26" t="s">
        <v>54</v>
      </c>
      <c r="C37" s="26"/>
      <c r="D37" s="26"/>
      <c r="E37" s="26"/>
      <c r="F37" s="26"/>
      <c r="G37" s="26"/>
      <c r="H37" s="6"/>
      <c r="I37" s="6"/>
    </row>
    <row r="38" spans="1:9" ht="31.5">
      <c r="A38" s="128" t="s">
        <v>6</v>
      </c>
      <c r="B38" s="26" t="s">
        <v>135</v>
      </c>
      <c r="C38" s="26"/>
      <c r="D38" s="26"/>
      <c r="E38" s="26"/>
      <c r="F38" s="26"/>
      <c r="G38" s="26"/>
      <c r="H38" s="6"/>
      <c r="I38" s="6"/>
    </row>
    <row r="39" spans="1:9" ht="15.75">
      <c r="A39" s="18">
        <v>1</v>
      </c>
      <c r="B39" s="5" t="s">
        <v>41</v>
      </c>
      <c r="C39" s="26"/>
      <c r="D39" s="26"/>
      <c r="E39" s="26"/>
      <c r="F39" s="26"/>
      <c r="G39" s="26"/>
      <c r="H39" s="6"/>
      <c r="I39" s="6"/>
    </row>
    <row r="40" spans="1:9" ht="15.75">
      <c r="A40" s="18">
        <v>2</v>
      </c>
      <c r="B40" s="5" t="s">
        <v>43</v>
      </c>
      <c r="C40" s="26"/>
      <c r="D40" s="26"/>
      <c r="E40" s="26"/>
      <c r="F40" s="26"/>
      <c r="G40" s="26"/>
      <c r="H40" s="6"/>
      <c r="I40" s="6"/>
    </row>
    <row r="41" spans="1:9" ht="15.75">
      <c r="A41" s="108" t="s">
        <v>42</v>
      </c>
      <c r="B41" s="12"/>
      <c r="C41" s="26"/>
      <c r="D41" s="26"/>
      <c r="E41" s="26"/>
      <c r="F41" s="26"/>
      <c r="G41" s="26"/>
      <c r="H41" s="6"/>
      <c r="I41" s="6"/>
    </row>
    <row r="42" spans="1:9" ht="15.75">
      <c r="A42" s="237" t="s">
        <v>7</v>
      </c>
      <c r="B42" s="238" t="s">
        <v>303</v>
      </c>
      <c r="C42" s="26"/>
      <c r="D42" s="26"/>
      <c r="E42" s="26"/>
      <c r="F42" s="26"/>
      <c r="G42" s="26"/>
      <c r="H42" s="6"/>
      <c r="I42" s="6"/>
    </row>
    <row r="43" spans="1:9" ht="15.75">
      <c r="A43" s="18">
        <v>1</v>
      </c>
      <c r="B43" s="5" t="s">
        <v>41</v>
      </c>
      <c r="C43" s="26"/>
      <c r="D43" s="26"/>
      <c r="E43" s="26"/>
      <c r="F43" s="26"/>
      <c r="G43" s="26"/>
      <c r="H43" s="6"/>
      <c r="I43" s="6"/>
    </row>
    <row r="44" spans="1:9" ht="15.75">
      <c r="A44" s="18"/>
      <c r="B44" s="5" t="s">
        <v>147</v>
      </c>
      <c r="C44" s="26"/>
      <c r="D44" s="26"/>
      <c r="E44" s="26"/>
      <c r="F44" s="26"/>
      <c r="G44" s="26"/>
      <c r="H44" s="6"/>
      <c r="I44" s="6"/>
    </row>
    <row r="45" spans="1:9" ht="15.75">
      <c r="A45" s="18">
        <v>2</v>
      </c>
      <c r="B45" s="5" t="s">
        <v>43</v>
      </c>
      <c r="C45" s="26"/>
      <c r="D45" s="26"/>
      <c r="E45" s="26"/>
      <c r="F45" s="26"/>
      <c r="G45" s="26"/>
      <c r="H45" s="6"/>
      <c r="I45" s="6"/>
    </row>
    <row r="46" spans="1:9" ht="15.75">
      <c r="A46" s="18"/>
      <c r="B46" s="5" t="s">
        <v>147</v>
      </c>
      <c r="C46" s="5"/>
      <c r="D46" s="5"/>
      <c r="E46" s="5"/>
      <c r="F46" s="5"/>
      <c r="G46" s="5"/>
      <c r="H46" s="6"/>
      <c r="I46" s="6"/>
    </row>
    <row r="47" spans="1:9" ht="15.75">
      <c r="A47" s="18" t="s">
        <v>42</v>
      </c>
      <c r="B47" s="6"/>
      <c r="C47" s="6"/>
      <c r="D47" s="6"/>
      <c r="E47" s="6"/>
      <c r="F47" s="6"/>
      <c r="G47" s="6"/>
      <c r="H47" s="6"/>
      <c r="I47" s="6"/>
    </row>
    <row r="48" spans="1:9" ht="15.75">
      <c r="A48" s="616" t="s">
        <v>105</v>
      </c>
      <c r="B48" s="617"/>
      <c r="C48" s="12"/>
      <c r="D48" s="12"/>
      <c r="E48" s="12"/>
      <c r="F48" s="12"/>
      <c r="G48" s="12"/>
      <c r="H48" s="109"/>
      <c r="I48" s="109"/>
    </row>
    <row r="49" spans="1:9" ht="31.5">
      <c r="A49" s="112"/>
      <c r="B49" s="111" t="s">
        <v>134</v>
      </c>
      <c r="C49" s="111"/>
      <c r="D49" s="12"/>
      <c r="E49" s="12"/>
      <c r="F49" s="12"/>
      <c r="G49" s="12"/>
      <c r="H49" s="109"/>
      <c r="I49" s="109"/>
    </row>
    <row r="50" spans="1:9" ht="15.75">
      <c r="A50" s="108">
        <v>1</v>
      </c>
      <c r="B50" s="12" t="s">
        <v>41</v>
      </c>
      <c r="C50" s="12"/>
      <c r="D50" s="12"/>
      <c r="E50" s="12"/>
      <c r="F50" s="12"/>
      <c r="G50" s="12"/>
      <c r="H50" s="109"/>
      <c r="I50" s="109"/>
    </row>
    <row r="51" spans="1:9" ht="15.75">
      <c r="A51" s="108">
        <v>2</v>
      </c>
      <c r="B51" s="12" t="s">
        <v>43</v>
      </c>
      <c r="C51" s="12"/>
      <c r="D51" s="12"/>
      <c r="E51" s="12"/>
      <c r="F51" s="12"/>
      <c r="G51" s="12"/>
      <c r="H51" s="109"/>
      <c r="I51" s="109"/>
    </row>
    <row r="52" spans="1:9" ht="16.5" thickBot="1">
      <c r="A52" s="103" t="s">
        <v>42</v>
      </c>
      <c r="B52" s="104"/>
      <c r="C52" s="104"/>
      <c r="D52" s="104"/>
      <c r="E52" s="104"/>
      <c r="F52" s="104"/>
      <c r="G52" s="104"/>
      <c r="H52" s="104"/>
      <c r="I52" s="104"/>
    </row>
    <row r="53" spans="1:9" ht="15.75">
      <c r="A53" s="101"/>
      <c r="B53" s="101"/>
      <c r="C53" s="29"/>
      <c r="D53" s="29"/>
      <c r="E53" s="29"/>
      <c r="F53" s="29"/>
      <c r="G53" s="29"/>
      <c r="H53" s="29"/>
      <c r="I53" s="29"/>
    </row>
    <row r="54" spans="1:9" ht="15.75">
      <c r="A54" s="662" t="s">
        <v>309</v>
      </c>
      <c r="B54" s="662"/>
      <c r="C54" s="662"/>
      <c r="D54" s="662"/>
      <c r="E54" s="662"/>
      <c r="F54" s="662"/>
      <c r="G54" s="662"/>
      <c r="H54" s="662"/>
      <c r="I54" s="662"/>
    </row>
    <row r="55" spans="1:9" ht="15.75">
      <c r="A55" s="662" t="s">
        <v>310</v>
      </c>
      <c r="B55" s="662"/>
      <c r="C55" s="662"/>
      <c r="D55" s="662"/>
      <c r="E55" s="662"/>
      <c r="F55" s="662"/>
      <c r="G55" s="662"/>
      <c r="H55" s="662"/>
      <c r="I55" s="662"/>
    </row>
    <row r="56" spans="1:9" ht="15.7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5.7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5.7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5.7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.7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5.75">
      <c r="A64" s="640" t="s">
        <v>676</v>
      </c>
      <c r="B64" s="640"/>
      <c r="C64" s="640"/>
      <c r="D64" s="640"/>
      <c r="E64" s="640"/>
      <c r="F64" s="640"/>
      <c r="G64" s="640"/>
      <c r="H64" s="640"/>
      <c r="I64" s="640"/>
    </row>
    <row r="65" spans="1:8" ht="16.5" thickBot="1">
      <c r="A65" s="16"/>
      <c r="H65" s="4"/>
    </row>
    <row r="66" spans="1:9" ht="15.75" customHeight="1">
      <c r="A66" s="663" t="s">
        <v>16</v>
      </c>
      <c r="B66" s="664" t="s">
        <v>17</v>
      </c>
      <c r="C66" s="664" t="s">
        <v>308</v>
      </c>
      <c r="D66" s="664"/>
      <c r="E66" s="664"/>
      <c r="F66" s="664"/>
      <c r="G66" s="664"/>
      <c r="H66" s="664" t="s">
        <v>18</v>
      </c>
      <c r="I66" s="655"/>
    </row>
    <row r="67" spans="1:9" ht="15.75">
      <c r="A67" s="647"/>
      <c r="B67" s="648"/>
      <c r="C67" s="15" t="s">
        <v>19</v>
      </c>
      <c r="D67" s="15" t="s">
        <v>20</v>
      </c>
      <c r="E67" s="15" t="s">
        <v>21</v>
      </c>
      <c r="F67" s="15" t="s">
        <v>22</v>
      </c>
      <c r="G67" s="15" t="s">
        <v>23</v>
      </c>
      <c r="H67" s="648"/>
      <c r="I67" s="649"/>
    </row>
    <row r="68" spans="1:9" ht="16.5" thickBot="1">
      <c r="A68" s="633"/>
      <c r="B68" s="634"/>
      <c r="C68" s="113" t="s">
        <v>123</v>
      </c>
      <c r="D68" s="113" t="s">
        <v>24</v>
      </c>
      <c r="E68" s="113" t="s">
        <v>24</v>
      </c>
      <c r="F68" s="113" t="s">
        <v>24</v>
      </c>
      <c r="G68" s="113" t="s">
        <v>24</v>
      </c>
      <c r="H68" s="634"/>
      <c r="I68" s="635"/>
    </row>
    <row r="69" spans="1:9" ht="15.75">
      <c r="A69" s="282">
        <v>1</v>
      </c>
      <c r="B69" s="280" t="s">
        <v>27</v>
      </c>
      <c r="C69" s="99"/>
      <c r="D69" s="99"/>
      <c r="E69" s="99"/>
      <c r="F69" s="99"/>
      <c r="G69" s="106"/>
      <c r="H69" s="808"/>
      <c r="I69" s="809"/>
    </row>
    <row r="70" spans="1:9" ht="15.75">
      <c r="A70" s="254" t="s">
        <v>3</v>
      </c>
      <c r="B70" s="5" t="s">
        <v>28</v>
      </c>
      <c r="C70" s="5"/>
      <c r="D70" s="5"/>
      <c r="E70" s="5"/>
      <c r="F70" s="5"/>
      <c r="G70" s="6"/>
      <c r="H70" s="804"/>
      <c r="I70" s="805"/>
    </row>
    <row r="71" spans="1:9" ht="31.5">
      <c r="A71" s="254" t="s">
        <v>29</v>
      </c>
      <c r="B71" s="5" t="s">
        <v>542</v>
      </c>
      <c r="C71" s="5"/>
      <c r="D71" s="5"/>
      <c r="E71" s="5"/>
      <c r="F71" s="5"/>
      <c r="G71" s="6"/>
      <c r="H71" s="804"/>
      <c r="I71" s="805"/>
    </row>
    <row r="72" spans="1:9" ht="31.5">
      <c r="A72" s="254" t="s">
        <v>45</v>
      </c>
      <c r="B72" s="5" t="s">
        <v>543</v>
      </c>
      <c r="C72" s="6"/>
      <c r="D72" s="6"/>
      <c r="E72" s="6"/>
      <c r="F72" s="6"/>
      <c r="G72" s="6"/>
      <c r="H72" s="804"/>
      <c r="I72" s="805"/>
    </row>
    <row r="73" spans="1:9" ht="47.25">
      <c r="A73" s="254" t="s">
        <v>49</v>
      </c>
      <c r="B73" s="5" t="s">
        <v>544</v>
      </c>
      <c r="C73" s="26"/>
      <c r="D73" s="26"/>
      <c r="E73" s="26"/>
      <c r="F73" s="26"/>
      <c r="G73" s="6"/>
      <c r="H73" s="804"/>
      <c r="I73" s="805"/>
    </row>
    <row r="74" spans="1:9" ht="31.5">
      <c r="A74" s="254" t="s">
        <v>50</v>
      </c>
      <c r="B74" s="5" t="s">
        <v>545</v>
      </c>
      <c r="C74" s="26"/>
      <c r="D74" s="26"/>
      <c r="E74" s="26"/>
      <c r="F74" s="26"/>
      <c r="G74" s="6"/>
      <c r="H74" s="804"/>
      <c r="I74" s="805"/>
    </row>
    <row r="75" spans="1:9" ht="31.5">
      <c r="A75" s="254" t="s">
        <v>51</v>
      </c>
      <c r="B75" s="5" t="s">
        <v>546</v>
      </c>
      <c r="C75" s="5"/>
      <c r="D75" s="5"/>
      <c r="E75" s="5"/>
      <c r="F75" s="5"/>
      <c r="G75" s="6"/>
      <c r="H75" s="804"/>
      <c r="I75" s="805"/>
    </row>
    <row r="76" spans="1:9" ht="15.75">
      <c r="A76" s="254" t="s">
        <v>4</v>
      </c>
      <c r="B76" s="5" t="s">
        <v>30</v>
      </c>
      <c r="C76" s="5"/>
      <c r="D76" s="5"/>
      <c r="E76" s="5"/>
      <c r="F76" s="5"/>
      <c r="G76" s="6"/>
      <c r="H76" s="804"/>
      <c r="I76" s="805"/>
    </row>
    <row r="77" spans="1:9" ht="15.75">
      <c r="A77" s="254" t="s">
        <v>15</v>
      </c>
      <c r="B77" s="5" t="s">
        <v>31</v>
      </c>
      <c r="C77" s="5"/>
      <c r="D77" s="5"/>
      <c r="E77" s="5"/>
      <c r="F77" s="5"/>
      <c r="G77" s="6"/>
      <c r="H77" s="804"/>
      <c r="I77" s="805"/>
    </row>
    <row r="78" spans="1:9" ht="15.75">
      <c r="A78" s="254" t="s">
        <v>32</v>
      </c>
      <c r="B78" s="5" t="s">
        <v>33</v>
      </c>
      <c r="C78" s="5"/>
      <c r="D78" s="5"/>
      <c r="E78" s="5"/>
      <c r="F78" s="5"/>
      <c r="G78" s="6"/>
      <c r="H78" s="804"/>
      <c r="I78" s="805"/>
    </row>
    <row r="79" spans="1:9" ht="15.75">
      <c r="A79" s="254" t="s">
        <v>34</v>
      </c>
      <c r="B79" s="5" t="s">
        <v>547</v>
      </c>
      <c r="C79" s="5"/>
      <c r="D79" s="5"/>
      <c r="E79" s="5"/>
      <c r="F79" s="5"/>
      <c r="G79" s="6"/>
      <c r="H79" s="804"/>
      <c r="I79" s="805"/>
    </row>
    <row r="80" spans="1:9" ht="15.75">
      <c r="A80" s="254" t="s">
        <v>5</v>
      </c>
      <c r="B80" s="5" t="s">
        <v>548</v>
      </c>
      <c r="C80" s="5"/>
      <c r="D80" s="5"/>
      <c r="E80" s="5"/>
      <c r="F80" s="5"/>
      <c r="G80" s="6"/>
      <c r="H80" s="804"/>
      <c r="I80" s="805"/>
    </row>
    <row r="81" spans="1:9" ht="15.75">
      <c r="A81" s="254" t="s">
        <v>6</v>
      </c>
      <c r="B81" s="5" t="s">
        <v>124</v>
      </c>
      <c r="C81" s="5"/>
      <c r="D81" s="5"/>
      <c r="E81" s="5"/>
      <c r="F81" s="5"/>
      <c r="G81" s="6"/>
      <c r="H81" s="804"/>
      <c r="I81" s="805"/>
    </row>
    <row r="82" spans="1:9" ht="15.75">
      <c r="A82" s="254" t="s">
        <v>7</v>
      </c>
      <c r="B82" s="5" t="s">
        <v>120</v>
      </c>
      <c r="C82" s="5"/>
      <c r="D82" s="5"/>
      <c r="E82" s="5"/>
      <c r="F82" s="5"/>
      <c r="G82" s="6"/>
      <c r="H82" s="804"/>
      <c r="I82" s="805"/>
    </row>
    <row r="83" spans="1:9" ht="15.75">
      <c r="A83" s="254" t="s">
        <v>8</v>
      </c>
      <c r="B83" s="5" t="s">
        <v>121</v>
      </c>
      <c r="C83" s="5"/>
      <c r="D83" s="5"/>
      <c r="E83" s="5"/>
      <c r="F83" s="5"/>
      <c r="G83" s="6"/>
      <c r="H83" s="804"/>
      <c r="I83" s="805"/>
    </row>
    <row r="84" spans="1:9" ht="15.75">
      <c r="A84" s="254" t="s">
        <v>9</v>
      </c>
      <c r="B84" s="5" t="s">
        <v>35</v>
      </c>
      <c r="C84" s="5"/>
      <c r="D84" s="5"/>
      <c r="E84" s="5"/>
      <c r="F84" s="5"/>
      <c r="G84" s="6"/>
      <c r="H84" s="804"/>
      <c r="I84" s="805"/>
    </row>
    <row r="85" spans="1:9" ht="15.75">
      <c r="A85" s="254" t="s">
        <v>55</v>
      </c>
      <c r="B85" s="5" t="s">
        <v>48</v>
      </c>
      <c r="C85" s="5"/>
      <c r="D85" s="5"/>
      <c r="E85" s="5"/>
      <c r="F85" s="5"/>
      <c r="G85" s="6"/>
      <c r="H85" s="804"/>
      <c r="I85" s="805"/>
    </row>
    <row r="86" spans="1:9" ht="16.5" thickBot="1">
      <c r="A86" s="261" t="s">
        <v>110</v>
      </c>
      <c r="B86" s="262" t="s">
        <v>36</v>
      </c>
      <c r="C86" s="262"/>
      <c r="D86" s="262"/>
      <c r="E86" s="262"/>
      <c r="F86" s="262"/>
      <c r="G86" s="104"/>
      <c r="H86" s="806"/>
      <c r="I86" s="807"/>
    </row>
    <row r="87" spans="1:8" ht="15.75">
      <c r="A87" s="37"/>
      <c r="B87" s="115"/>
      <c r="C87" s="29"/>
      <c r="D87" s="29"/>
      <c r="E87" s="29"/>
      <c r="F87" s="29"/>
      <c r="G87" s="29"/>
      <c r="H87" s="37"/>
    </row>
    <row r="88" spans="1:7" ht="15.75">
      <c r="A88" s="14" t="s">
        <v>122</v>
      </c>
      <c r="C88" s="29"/>
      <c r="D88" s="29"/>
      <c r="E88" s="29"/>
      <c r="F88" s="29"/>
      <c r="G88" s="29"/>
    </row>
    <row r="90" spans="1:12" ht="15.75">
      <c r="A90" s="640" t="s">
        <v>704</v>
      </c>
      <c r="B90" s="640"/>
      <c r="C90" s="640"/>
      <c r="D90" s="640"/>
      <c r="E90" s="640"/>
      <c r="F90" s="640"/>
      <c r="G90" s="640"/>
      <c r="H90" s="640"/>
      <c r="I90" s="640"/>
      <c r="J90" s="640"/>
      <c r="K90" s="640"/>
      <c r="L90" s="640"/>
    </row>
    <row r="91" ht="16.5" thickBot="1"/>
    <row r="92" spans="1:12" ht="15.75">
      <c r="A92" s="742" t="s">
        <v>0</v>
      </c>
      <c r="B92" s="798" t="s">
        <v>56</v>
      </c>
      <c r="C92" s="643" t="s">
        <v>46</v>
      </c>
      <c r="D92" s="644"/>
      <c r="E92" s="644"/>
      <c r="F92" s="644"/>
      <c r="G92" s="644"/>
      <c r="H92" s="646" t="s">
        <v>126</v>
      </c>
      <c r="I92" s="644"/>
      <c r="J92" s="644"/>
      <c r="K92" s="644"/>
      <c r="L92" s="645"/>
    </row>
    <row r="93" spans="1:12" ht="15.75">
      <c r="A93" s="743"/>
      <c r="B93" s="799"/>
      <c r="C93" s="801" t="s">
        <v>123</v>
      </c>
      <c r="D93" s="802"/>
      <c r="E93" s="802"/>
      <c r="F93" s="802"/>
      <c r="G93" s="802"/>
      <c r="H93" s="735" t="s">
        <v>123</v>
      </c>
      <c r="I93" s="802"/>
      <c r="J93" s="802"/>
      <c r="K93" s="802"/>
      <c r="L93" s="803"/>
    </row>
    <row r="94" spans="1:12" ht="15.75">
      <c r="A94" s="743"/>
      <c r="B94" s="799"/>
      <c r="C94" s="647" t="s">
        <v>57</v>
      </c>
      <c r="D94" s="648"/>
      <c r="E94" s="648"/>
      <c r="F94" s="648"/>
      <c r="G94" s="648"/>
      <c r="H94" s="650" t="s">
        <v>57</v>
      </c>
      <c r="I94" s="648"/>
      <c r="J94" s="648"/>
      <c r="K94" s="648"/>
      <c r="L94" s="649"/>
    </row>
    <row r="95" spans="1:12" ht="48" thickBot="1">
      <c r="A95" s="744"/>
      <c r="B95" s="800"/>
      <c r="C95" s="139" t="s">
        <v>678</v>
      </c>
      <c r="D95" s="113" t="s">
        <v>679</v>
      </c>
      <c r="E95" s="113" t="s">
        <v>680</v>
      </c>
      <c r="F95" s="113" t="s">
        <v>681</v>
      </c>
      <c r="G95" s="113" t="s">
        <v>677</v>
      </c>
      <c r="H95" s="139" t="s">
        <v>678</v>
      </c>
      <c r="I95" s="113" t="s">
        <v>679</v>
      </c>
      <c r="J95" s="113" t="s">
        <v>680</v>
      </c>
      <c r="K95" s="113" t="s">
        <v>681</v>
      </c>
      <c r="L95" s="114" t="s">
        <v>677</v>
      </c>
    </row>
    <row r="96" spans="1:12" ht="15.75">
      <c r="A96" s="124">
        <v>1</v>
      </c>
      <c r="B96" s="124">
        <v>2</v>
      </c>
      <c r="C96" s="120">
        <v>3</v>
      </c>
      <c r="D96" s="121">
        <v>4</v>
      </c>
      <c r="E96" s="121">
        <v>5</v>
      </c>
      <c r="F96" s="121">
        <v>6</v>
      </c>
      <c r="G96" s="121">
        <v>7</v>
      </c>
      <c r="H96" s="120">
        <v>8</v>
      </c>
      <c r="I96" s="121">
        <v>9</v>
      </c>
      <c r="J96" s="121">
        <v>10</v>
      </c>
      <c r="K96" s="121">
        <v>11</v>
      </c>
      <c r="L96" s="353">
        <v>12</v>
      </c>
    </row>
    <row r="97" spans="1:12" ht="16.5" thickBot="1">
      <c r="A97" s="50"/>
      <c r="B97" s="51"/>
      <c r="C97" s="52"/>
      <c r="D97" s="36"/>
      <c r="E97" s="36"/>
      <c r="F97" s="36"/>
      <c r="G97" s="36"/>
      <c r="H97" s="52"/>
      <c r="I97" s="36"/>
      <c r="J97" s="36"/>
      <c r="K97" s="36"/>
      <c r="L97" s="370"/>
    </row>
    <row r="98" spans="1:12" ht="15.75">
      <c r="A98" s="30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</row>
    <row r="99" ht="15.75">
      <c r="A99" s="1" t="s">
        <v>122</v>
      </c>
    </row>
  </sheetData>
  <sheetProtection/>
  <mergeCells count="42">
    <mergeCell ref="H70:I70"/>
    <mergeCell ref="H69:I69"/>
    <mergeCell ref="H81:I81"/>
    <mergeCell ref="H80:I80"/>
    <mergeCell ref="H78:I78"/>
    <mergeCell ref="H74:I74"/>
    <mergeCell ref="H76:I76"/>
    <mergeCell ref="H75:I75"/>
    <mergeCell ref="H73:I73"/>
    <mergeCell ref="H72:I72"/>
    <mergeCell ref="H77:I77"/>
    <mergeCell ref="H71:I71"/>
    <mergeCell ref="H86:I86"/>
    <mergeCell ref="H85:I85"/>
    <mergeCell ref="H84:I84"/>
    <mergeCell ref="H83:I83"/>
    <mergeCell ref="H79:I79"/>
    <mergeCell ref="H82:I82"/>
    <mergeCell ref="A54:I54"/>
    <mergeCell ref="I16:I18"/>
    <mergeCell ref="A48:B48"/>
    <mergeCell ref="A66:A68"/>
    <mergeCell ref="B66:B68"/>
    <mergeCell ref="C66:G66"/>
    <mergeCell ref="H66:I68"/>
    <mergeCell ref="A64:I64"/>
    <mergeCell ref="A55:I55"/>
    <mergeCell ref="C94:G94"/>
    <mergeCell ref="H94:L94"/>
    <mergeCell ref="A90:L90"/>
    <mergeCell ref="A92:A95"/>
    <mergeCell ref="B92:B95"/>
    <mergeCell ref="C93:G93"/>
    <mergeCell ref="H93:L93"/>
    <mergeCell ref="C92:G92"/>
    <mergeCell ref="H92:L92"/>
    <mergeCell ref="A5:I5"/>
    <mergeCell ref="A16:A18"/>
    <mergeCell ref="B16:B18"/>
    <mergeCell ref="C16:C18"/>
    <mergeCell ref="D16:H16"/>
    <mergeCell ref="A14:I14"/>
  </mergeCells>
  <printOptions/>
  <pageMargins left="0.7" right="0.7" top="0.75" bottom="0.75" header="0.3" footer="0.3"/>
  <pageSetup fitToHeight="2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2"/>
  <sheetViews>
    <sheetView view="pageBreakPreview" zoomScale="67" zoomScaleNormal="80" zoomScaleSheetLayoutView="67" zoomScalePageLayoutView="0" workbookViewId="0" topLeftCell="G1">
      <selection activeCell="A18" sqref="A18:AI25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125" style="1" bestFit="1" customWidth="1"/>
    <col min="4" max="4" width="9.00390625" style="1" bestFit="1" customWidth="1"/>
    <col min="5" max="5" width="8.25390625" style="1" bestFit="1" customWidth="1"/>
    <col min="6" max="6" width="8.875" style="1" customWidth="1"/>
    <col min="7" max="7" width="8.125" style="1" bestFit="1" customWidth="1"/>
    <col min="8" max="8" width="9.00390625" style="1" bestFit="1" customWidth="1"/>
    <col min="9" max="9" width="13.00390625" style="1" bestFit="1" customWidth="1"/>
    <col min="10" max="10" width="8.25390625" style="1" bestFit="1" customWidth="1"/>
    <col min="11" max="11" width="8.00390625" style="1" bestFit="1" customWidth="1"/>
    <col min="12" max="12" width="9.00390625" style="1" bestFit="1" customWidth="1"/>
    <col min="13" max="13" width="8.625" style="1" bestFit="1" customWidth="1"/>
    <col min="14" max="14" width="6.50390625" style="1" bestFit="1" customWidth="1"/>
    <col min="15" max="15" width="7.75390625" style="1" bestFit="1" customWidth="1"/>
    <col min="16" max="16" width="8.375" style="1" customWidth="1"/>
    <col min="17" max="17" width="5.625" style="1" bestFit="1" customWidth="1"/>
    <col min="18" max="18" width="5.125" style="1" bestFit="1" customWidth="1"/>
    <col min="19" max="19" width="5.875" style="17" bestFit="1" customWidth="1"/>
    <col min="20" max="20" width="9.625" style="17" bestFit="1" customWidth="1"/>
    <col min="21" max="21" width="6.75390625" style="17" bestFit="1" customWidth="1"/>
    <col min="22" max="28" width="8.75390625" style="1" customWidth="1"/>
    <col min="29" max="29" width="10.00390625" style="1" customWidth="1"/>
    <col min="30" max="34" width="8.75390625" style="1" customWidth="1"/>
    <col min="35" max="35" width="9.25390625" style="1" customWidth="1"/>
    <col min="36" max="16384" width="9.00390625" style="1" customWidth="1"/>
  </cols>
  <sheetData>
    <row r="2" ht="15.75">
      <c r="AI2" s="4" t="s">
        <v>526</v>
      </c>
    </row>
    <row r="3" ht="15.75">
      <c r="AI3" s="4" t="s">
        <v>297</v>
      </c>
    </row>
    <row r="4" ht="15.75">
      <c r="AI4" s="4" t="s">
        <v>319</v>
      </c>
    </row>
    <row r="5" ht="15.75">
      <c r="AH5" s="4"/>
    </row>
    <row r="6" spans="1:25" ht="20.25">
      <c r="A6" s="611" t="s">
        <v>756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345"/>
      <c r="W6" s="345"/>
      <c r="X6" s="345"/>
      <c r="Y6" s="345"/>
    </row>
    <row r="8" ht="15.75">
      <c r="AI8" s="4" t="s">
        <v>298</v>
      </c>
    </row>
    <row r="9" ht="15.75">
      <c r="AI9" s="4" t="str">
        <f>'приложение 1.1'!S9</f>
        <v>Генеральный директор ОАО "Протон"</v>
      </c>
    </row>
    <row r="10" ht="15.75">
      <c r="AI10" s="4" t="s">
        <v>755</v>
      </c>
    </row>
    <row r="11" ht="15.75">
      <c r="AI11" s="236" t="str">
        <f>'приложение 1.1'!S11</f>
        <v>(подпись)</v>
      </c>
    </row>
    <row r="12" ht="15.75">
      <c r="AI12" s="4" t="str">
        <f>'приложение 1.1'!S12</f>
        <v>«03» марта 2014года</v>
      </c>
    </row>
    <row r="13" ht="15.75">
      <c r="AI13" s="4" t="s">
        <v>302</v>
      </c>
    </row>
    <row r="14" ht="15.75">
      <c r="AI14" s="4"/>
    </row>
    <row r="15" spans="1:35" ht="27.75" customHeight="1">
      <c r="A15" s="609" t="s">
        <v>16</v>
      </c>
      <c r="B15" s="609" t="s">
        <v>502</v>
      </c>
      <c r="C15" s="625" t="s">
        <v>707</v>
      </c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7"/>
      <c r="Q15" s="609" t="s">
        <v>503</v>
      </c>
      <c r="R15" s="609"/>
      <c r="S15" s="609"/>
      <c r="T15" s="609"/>
      <c r="U15" s="609"/>
      <c r="V15" s="620" t="s">
        <v>504</v>
      </c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</row>
    <row r="16" spans="1:35" ht="21" customHeight="1">
      <c r="A16" s="609"/>
      <c r="B16" s="609"/>
      <c r="C16" s="621" t="s">
        <v>684</v>
      </c>
      <c r="D16" s="622"/>
      <c r="E16" s="622"/>
      <c r="F16" s="623"/>
      <c r="G16" s="620" t="s">
        <v>505</v>
      </c>
      <c r="H16" s="620"/>
      <c r="I16" s="620"/>
      <c r="J16" s="620"/>
      <c r="K16" s="620" t="s">
        <v>506</v>
      </c>
      <c r="L16" s="620"/>
      <c r="M16" s="620"/>
      <c r="N16" s="620"/>
      <c r="O16" s="620"/>
      <c r="P16" s="628" t="s">
        <v>687</v>
      </c>
      <c r="Q16" s="609"/>
      <c r="R16" s="609"/>
      <c r="S16" s="609"/>
      <c r="T16" s="609"/>
      <c r="U16" s="609"/>
      <c r="V16" s="621" t="s">
        <v>684</v>
      </c>
      <c r="W16" s="622"/>
      <c r="X16" s="622"/>
      <c r="Y16" s="623"/>
      <c r="Z16" s="620" t="s">
        <v>505</v>
      </c>
      <c r="AA16" s="620"/>
      <c r="AB16" s="620"/>
      <c r="AC16" s="620"/>
      <c r="AD16" s="620" t="s">
        <v>506</v>
      </c>
      <c r="AE16" s="620"/>
      <c r="AF16" s="620"/>
      <c r="AG16" s="620"/>
      <c r="AH16" s="620"/>
      <c r="AI16" s="618" t="s">
        <v>686</v>
      </c>
    </row>
    <row r="17" spans="1:35" ht="72.75" customHeight="1">
      <c r="A17" s="26"/>
      <c r="B17" s="26" t="s">
        <v>40</v>
      </c>
      <c r="C17" s="356" t="s">
        <v>507</v>
      </c>
      <c r="D17" s="357" t="s">
        <v>508</v>
      </c>
      <c r="E17" s="6" t="s">
        <v>685</v>
      </c>
      <c r="F17" s="6" t="s">
        <v>689</v>
      </c>
      <c r="G17" s="356" t="s">
        <v>507</v>
      </c>
      <c r="H17" s="357" t="s">
        <v>508</v>
      </c>
      <c r="I17" s="357" t="s">
        <v>509</v>
      </c>
      <c r="J17" s="357" t="s">
        <v>510</v>
      </c>
      <c r="K17" s="356" t="s">
        <v>511</v>
      </c>
      <c r="L17" s="357" t="s">
        <v>508</v>
      </c>
      <c r="M17" s="358" t="s">
        <v>512</v>
      </c>
      <c r="N17" s="358" t="s">
        <v>513</v>
      </c>
      <c r="O17" s="357" t="s">
        <v>514</v>
      </c>
      <c r="P17" s="628"/>
      <c r="Q17" s="359" t="s">
        <v>515</v>
      </c>
      <c r="R17" s="359" t="s">
        <v>516</v>
      </c>
      <c r="S17" s="359" t="s">
        <v>517</v>
      </c>
      <c r="T17" s="359" t="s">
        <v>518</v>
      </c>
      <c r="U17" s="359" t="s">
        <v>519</v>
      </c>
      <c r="V17" s="356" t="s">
        <v>507</v>
      </c>
      <c r="W17" s="372" t="s">
        <v>688</v>
      </c>
      <c r="X17" s="6" t="s">
        <v>685</v>
      </c>
      <c r="Y17" s="6" t="s">
        <v>690</v>
      </c>
      <c r="Z17" s="356" t="s">
        <v>507</v>
      </c>
      <c r="AA17" s="357" t="s">
        <v>508</v>
      </c>
      <c r="AB17" s="357" t="s">
        <v>509</v>
      </c>
      <c r="AC17" s="357" t="s">
        <v>510</v>
      </c>
      <c r="AD17" s="356" t="s">
        <v>511</v>
      </c>
      <c r="AE17" s="357" t="s">
        <v>508</v>
      </c>
      <c r="AF17" s="358" t="s">
        <v>512</v>
      </c>
      <c r="AG17" s="356" t="s">
        <v>513</v>
      </c>
      <c r="AH17" s="357" t="s">
        <v>514</v>
      </c>
      <c r="AI17" s="619"/>
    </row>
    <row r="18" spans="1:35" s="532" customFormat="1" ht="31.5">
      <c r="A18" s="26">
        <v>1</v>
      </c>
      <c r="B18" s="26" t="s">
        <v>138</v>
      </c>
      <c r="C18" s="26"/>
      <c r="D18" s="26"/>
      <c r="E18" s="26"/>
      <c r="F18" s="26"/>
      <c r="G18" s="26">
        <f>'приложение 1.1'!F19</f>
        <v>2015</v>
      </c>
      <c r="H18" s="26">
        <v>20</v>
      </c>
      <c r="I18" s="26">
        <v>0</v>
      </c>
      <c r="J18" s="26">
        <f>'приложение 1.1'!D19</f>
        <v>3.2</v>
      </c>
      <c r="K18" s="26"/>
      <c r="L18" s="26"/>
      <c r="M18" s="26"/>
      <c r="N18" s="26"/>
      <c r="O18" s="26"/>
      <c r="P18" s="26"/>
      <c r="Q18" s="26">
        <f aca="true" t="shared" si="0" ref="Q18:U19">Q19</f>
        <v>0.5</v>
      </c>
      <c r="R18" s="26">
        <f t="shared" si="0"/>
        <v>0.02</v>
      </c>
      <c r="S18" s="26">
        <f t="shared" si="0"/>
        <v>0.1</v>
      </c>
      <c r="T18" s="26">
        <f t="shared" si="0"/>
        <v>0.4</v>
      </c>
      <c r="U18" s="26">
        <f t="shared" si="0"/>
        <v>0</v>
      </c>
      <c r="V18" s="26"/>
      <c r="W18" s="26"/>
      <c r="X18" s="26"/>
      <c r="Y18" s="26"/>
      <c r="Z18" s="580"/>
      <c r="AA18" s="580"/>
      <c r="AB18" s="580"/>
      <c r="AC18" s="580"/>
      <c r="AD18" s="10"/>
      <c r="AE18" s="10"/>
      <c r="AF18" s="10"/>
      <c r="AG18" s="10"/>
      <c r="AH18" s="10"/>
      <c r="AI18" s="10"/>
    </row>
    <row r="19" spans="1:35" s="532" customFormat="1" ht="31.5">
      <c r="A19" s="360" t="s">
        <v>3</v>
      </c>
      <c r="B19" s="26" t="s">
        <v>135</v>
      </c>
      <c r="C19" s="26"/>
      <c r="D19" s="26"/>
      <c r="E19" s="26"/>
      <c r="F19" s="26"/>
      <c r="G19" s="26">
        <f>'приложение 1.1'!E20</f>
        <v>2015</v>
      </c>
      <c r="H19" s="26">
        <v>20</v>
      </c>
      <c r="I19" s="26">
        <v>0</v>
      </c>
      <c r="J19" s="26">
        <f>'приложение 1.1'!D20</f>
        <v>3.2</v>
      </c>
      <c r="K19" s="26"/>
      <c r="L19" s="26"/>
      <c r="M19" s="26"/>
      <c r="N19" s="26"/>
      <c r="O19" s="26"/>
      <c r="P19" s="26"/>
      <c r="Q19" s="26">
        <f t="shared" si="0"/>
        <v>0.5</v>
      </c>
      <c r="R19" s="26">
        <f t="shared" si="0"/>
        <v>0.02</v>
      </c>
      <c r="S19" s="26">
        <f t="shared" si="0"/>
        <v>0.1</v>
      </c>
      <c r="T19" s="26">
        <f t="shared" si="0"/>
        <v>0.4</v>
      </c>
      <c r="U19" s="26">
        <f t="shared" si="0"/>
        <v>0</v>
      </c>
      <c r="V19" s="26"/>
      <c r="W19" s="26"/>
      <c r="X19" s="26"/>
      <c r="Y19" s="26"/>
      <c r="Z19" s="580"/>
      <c r="AA19" s="580"/>
      <c r="AB19" s="580"/>
      <c r="AC19" s="580"/>
      <c r="AD19" s="10"/>
      <c r="AE19" s="10"/>
      <c r="AF19" s="10"/>
      <c r="AG19" s="10"/>
      <c r="AH19" s="10"/>
      <c r="AI19" s="10"/>
    </row>
    <row r="20" spans="1:35" s="531" customFormat="1" ht="33" customHeight="1">
      <c r="A20" s="6">
        <v>1</v>
      </c>
      <c r="B20" s="5" t="str">
        <f>'приложение 1.1'!B22</f>
        <v>Реконструкция (замена МВ на ВВ) КРУН-6кВ яч №9А ПС "Приборная"110/10/6кВ.</v>
      </c>
      <c r="C20" s="5"/>
      <c r="D20" s="5"/>
      <c r="E20" s="5"/>
      <c r="F20" s="5"/>
      <c r="G20" s="26">
        <f>'приложение 1.1'!E22</f>
        <v>2015</v>
      </c>
      <c r="H20" s="26">
        <v>20</v>
      </c>
      <c r="I20" s="26">
        <v>0</v>
      </c>
      <c r="J20" s="26">
        <f>'приложение 1.1'!D22</f>
        <v>3.2</v>
      </c>
      <c r="K20" s="258"/>
      <c r="L20" s="258"/>
      <c r="M20" s="258"/>
      <c r="N20" s="258"/>
      <c r="O20" s="258"/>
      <c r="P20" s="258"/>
      <c r="Q20" s="26">
        <v>0.5</v>
      </c>
      <c r="R20" s="26">
        <v>0.02</v>
      </c>
      <c r="S20" s="26">
        <v>0.1</v>
      </c>
      <c r="T20" s="26">
        <v>0.4</v>
      </c>
      <c r="U20" s="26">
        <v>0</v>
      </c>
      <c r="V20" s="6"/>
      <c r="W20" s="6"/>
      <c r="X20" s="6"/>
      <c r="Y20" s="6"/>
      <c r="Z20" s="580"/>
      <c r="AA20" s="580"/>
      <c r="AB20" s="580"/>
      <c r="AC20" s="580"/>
      <c r="AD20" s="10"/>
      <c r="AE20" s="10"/>
      <c r="AF20" s="10"/>
      <c r="AG20" s="10"/>
      <c r="AH20" s="10"/>
      <c r="AI20" s="10"/>
    </row>
    <row r="21" spans="1:35" ht="31.5">
      <c r="A21" s="26" t="s">
        <v>4</v>
      </c>
      <c r="B21" s="26" t="s">
        <v>268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6"/>
      <c r="S21" s="6"/>
      <c r="T21" s="6"/>
      <c r="U21" s="6"/>
      <c r="V21" s="26"/>
      <c r="W21" s="26"/>
      <c r="X21" s="26"/>
      <c r="Y21" s="26"/>
      <c r="Z21" s="580"/>
      <c r="AA21" s="580"/>
      <c r="AB21" s="580"/>
      <c r="AC21" s="580"/>
      <c r="AD21" s="10"/>
      <c r="AE21" s="10"/>
      <c r="AF21" s="10"/>
      <c r="AG21" s="10"/>
      <c r="AH21" s="10"/>
      <c r="AI21" s="10"/>
    </row>
    <row r="22" spans="1:35" ht="15.75">
      <c r="A22" s="6">
        <v>1</v>
      </c>
      <c r="B22" s="5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580"/>
      <c r="AA22" s="580"/>
      <c r="AB22" s="580"/>
      <c r="AC22" s="580"/>
      <c r="AD22" s="10"/>
      <c r="AE22" s="10"/>
      <c r="AF22" s="10"/>
      <c r="AG22" s="10"/>
      <c r="AH22" s="10"/>
      <c r="AI22" s="10"/>
    </row>
    <row r="23" spans="1:35" ht="15.75">
      <c r="A23" s="6">
        <v>2</v>
      </c>
      <c r="B23" s="5" t="s">
        <v>43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6"/>
      <c r="S23" s="6"/>
      <c r="T23" s="6"/>
      <c r="U23" s="6"/>
      <c r="V23" s="6"/>
      <c r="W23" s="6"/>
      <c r="X23" s="6"/>
      <c r="Y23" s="6"/>
      <c r="Z23" s="580"/>
      <c r="AA23" s="580"/>
      <c r="AB23" s="580"/>
      <c r="AC23" s="580"/>
      <c r="AD23" s="10"/>
      <c r="AE23" s="10"/>
      <c r="AF23" s="10"/>
      <c r="AG23" s="10"/>
      <c r="AH23" s="10"/>
      <c r="AI23" s="10"/>
    </row>
    <row r="24" spans="1:35" s="532" customFormat="1" ht="31.5">
      <c r="A24" s="26" t="s">
        <v>15</v>
      </c>
      <c r="B24" s="26" t="s">
        <v>136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f>R24+S24+T24</f>
        <v>1.1</v>
      </c>
      <c r="R24" s="26">
        <v>0.18</v>
      </c>
      <c r="S24" s="26">
        <v>0.28</v>
      </c>
      <c r="T24" s="26">
        <v>0.64</v>
      </c>
      <c r="U24" s="26">
        <v>0</v>
      </c>
      <c r="V24" s="26"/>
      <c r="W24" s="26"/>
      <c r="X24" s="26"/>
      <c r="Y24" s="26"/>
      <c r="Z24" s="581">
        <v>2017</v>
      </c>
      <c r="AA24" s="581">
        <v>15</v>
      </c>
      <c r="AB24" s="581">
        <v>0</v>
      </c>
      <c r="AC24" s="581">
        <v>0</v>
      </c>
      <c r="AD24" s="10"/>
      <c r="AE24" s="10"/>
      <c r="AF24" s="10"/>
      <c r="AG24" s="10"/>
      <c r="AH24" s="10"/>
      <c r="AI24" s="10"/>
    </row>
    <row r="25" spans="1:35" s="531" customFormat="1" ht="36" customHeight="1">
      <c r="A25" s="6">
        <v>1</v>
      </c>
      <c r="B25" s="5" t="str">
        <f>'приложение 1.1'!B29</f>
        <v>Создание системы АСДУ 110кВ ПС "Приборная" 110/10/6кВ.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6">
        <f>R25+S25+T25</f>
        <v>1.1</v>
      </c>
      <c r="R25" s="26">
        <v>0.18</v>
      </c>
      <c r="S25" s="26">
        <v>0.28</v>
      </c>
      <c r="T25" s="26">
        <v>0.64</v>
      </c>
      <c r="U25" s="26">
        <v>0</v>
      </c>
      <c r="V25" s="26"/>
      <c r="W25" s="26"/>
      <c r="X25" s="26"/>
      <c r="Y25" s="26"/>
      <c r="Z25" s="581">
        <v>2017</v>
      </c>
      <c r="AA25" s="581">
        <v>15</v>
      </c>
      <c r="AB25" s="581">
        <v>0</v>
      </c>
      <c r="AC25" s="581">
        <v>0</v>
      </c>
      <c r="AD25" s="582"/>
      <c r="AE25" s="10"/>
      <c r="AF25" s="10"/>
      <c r="AG25" s="10"/>
      <c r="AH25" s="10"/>
      <c r="AI25" s="10"/>
    </row>
    <row r="26" spans="1:35" ht="47.25">
      <c r="A26" s="26" t="s">
        <v>32</v>
      </c>
      <c r="B26" s="26" t="s">
        <v>137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"/>
      <c r="S26" s="5"/>
      <c r="T26" s="5"/>
      <c r="U26" s="5"/>
      <c r="V26" s="26"/>
      <c r="W26" s="26"/>
      <c r="X26" s="26"/>
      <c r="Y26" s="26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</row>
    <row r="27" spans="1:35" ht="15.75">
      <c r="A27" s="6">
        <v>1</v>
      </c>
      <c r="B27" s="5" t="s">
        <v>41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</row>
    <row r="28" spans="1:35" ht="15.75">
      <c r="A28" s="6">
        <v>2</v>
      </c>
      <c r="B28" s="5" t="s">
        <v>43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</row>
    <row r="29" spans="1:35" ht="15.75">
      <c r="A29" s="6" t="s">
        <v>42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</row>
    <row r="30" spans="1:35" ht="15.75">
      <c r="A30" s="26" t="s">
        <v>5</v>
      </c>
      <c r="B30" s="26" t="s">
        <v>54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</row>
    <row r="31" spans="1:35" ht="31.5">
      <c r="A31" s="360" t="s">
        <v>6</v>
      </c>
      <c r="B31" s="26" t="s">
        <v>135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</row>
    <row r="32" spans="1:35" ht="15.75">
      <c r="A32" s="6">
        <v>1</v>
      </c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</row>
    <row r="33" spans="1:35" ht="15.75">
      <c r="A33" s="6">
        <v>2</v>
      </c>
      <c r="B33" s="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</row>
    <row r="34" spans="1:35" ht="15.75">
      <c r="A34" s="360" t="s">
        <v>7</v>
      </c>
      <c r="B34" s="258" t="s">
        <v>303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5"/>
      <c r="S34" s="5"/>
      <c r="T34" s="5"/>
      <c r="U34" s="5"/>
      <c r="V34" s="258"/>
      <c r="W34" s="258"/>
      <c r="X34" s="258"/>
      <c r="Y34" s="258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</row>
    <row r="35" spans="1:35" ht="15.75">
      <c r="A35" s="6">
        <v>1</v>
      </c>
      <c r="B35" s="5" t="s">
        <v>41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</row>
    <row r="36" spans="1:35" ht="15.75">
      <c r="A36" s="6"/>
      <c r="B36" s="5" t="s">
        <v>147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</row>
    <row r="37" spans="1:35" ht="15.75">
      <c r="A37" s="6">
        <v>2</v>
      </c>
      <c r="B37" s="5" t="s">
        <v>43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</row>
    <row r="38" spans="1:35" ht="15.75">
      <c r="A38" s="6"/>
      <c r="B38" s="5" t="s">
        <v>147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</row>
    <row r="39" spans="1:35" ht="15.75" customHeight="1">
      <c r="A39" s="624" t="s">
        <v>105</v>
      </c>
      <c r="B39" s="62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5"/>
      <c r="S39" s="5"/>
      <c r="T39" s="5"/>
      <c r="U39" s="5"/>
      <c r="V39" s="354"/>
      <c r="W39" s="354"/>
      <c r="X39" s="354"/>
      <c r="Y39" s="354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</row>
    <row r="40" spans="1:35" ht="31.5">
      <c r="A40" s="26"/>
      <c r="B40" s="26" t="s">
        <v>134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"/>
      <c r="S40" s="5"/>
      <c r="T40" s="5"/>
      <c r="U40" s="5"/>
      <c r="V40" s="26"/>
      <c r="W40" s="26"/>
      <c r="X40" s="26"/>
      <c r="Y40" s="26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</row>
    <row r="41" spans="1:35" ht="15.75">
      <c r="A41" s="6">
        <v>1</v>
      </c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</row>
    <row r="42" spans="1:35" ht="15.75">
      <c r="A42" s="6">
        <v>2</v>
      </c>
      <c r="B42" s="5" t="s">
        <v>43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</row>
    <row r="43" spans="1:25" ht="15.75">
      <c r="A43" s="2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37"/>
      <c r="T43" s="37"/>
      <c r="U43" s="37"/>
      <c r="V43" s="13"/>
      <c r="W43" s="13"/>
      <c r="X43" s="13"/>
      <c r="Y43" s="13"/>
    </row>
    <row r="44" spans="1:25" ht="15.75">
      <c r="A44" s="29"/>
      <c r="B44" s="612" t="s">
        <v>522</v>
      </c>
      <c r="C44" s="612"/>
      <c r="D44" s="612"/>
      <c r="E44" s="612"/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234"/>
      <c r="W44" s="234"/>
      <c r="X44" s="234"/>
      <c r="Y44" s="234"/>
    </row>
    <row r="45" spans="1:2" ht="15.75">
      <c r="A45" s="20"/>
      <c r="B45" s="1" t="s">
        <v>524</v>
      </c>
    </row>
    <row r="46" spans="2:25" ht="15.75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</row>
    <row r="47" spans="1:21" ht="15.75">
      <c r="A47" s="20"/>
      <c r="S47" s="1"/>
      <c r="T47" s="1"/>
      <c r="U47" s="1"/>
    </row>
    <row r="48" spans="1:25" ht="15.75" customHeight="1">
      <c r="A48" s="20"/>
      <c r="B48" s="612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2"/>
      <c r="R48" s="612"/>
      <c r="S48" s="612"/>
      <c r="T48" s="612"/>
      <c r="U48" s="612"/>
      <c r="V48" s="234"/>
      <c r="W48" s="234"/>
      <c r="X48" s="234"/>
      <c r="Y48" s="234"/>
    </row>
    <row r="49" ht="15.75">
      <c r="A49" s="20"/>
    </row>
    <row r="50" ht="15.75">
      <c r="A50" s="20"/>
    </row>
    <row r="51" spans="19:21" ht="33.75" customHeight="1">
      <c r="S51" s="1"/>
      <c r="T51" s="1"/>
      <c r="U51" s="1"/>
    </row>
    <row r="52" ht="15.75">
      <c r="A52" s="17"/>
    </row>
  </sheetData>
  <sheetProtection/>
  <mergeCells count="17">
    <mergeCell ref="B48:U48"/>
    <mergeCell ref="A6:U6"/>
    <mergeCell ref="A15:A16"/>
    <mergeCell ref="B15:B16"/>
    <mergeCell ref="Q15:U16"/>
    <mergeCell ref="A39:B39"/>
    <mergeCell ref="C15:P15"/>
    <mergeCell ref="P16:P17"/>
    <mergeCell ref="B44:U44"/>
    <mergeCell ref="AI16:AI17"/>
    <mergeCell ref="V15:AI15"/>
    <mergeCell ref="C16:F16"/>
    <mergeCell ref="V16:Y16"/>
    <mergeCell ref="G16:J16"/>
    <mergeCell ref="K16:O16"/>
    <mergeCell ref="Z16:AC16"/>
    <mergeCell ref="AD16:AH16"/>
  </mergeCells>
  <printOptions/>
  <pageMargins left="0.28" right="0.3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N32"/>
  <sheetViews>
    <sheetView view="pageBreakPreview" zoomScale="75" zoomScaleNormal="80" zoomScaleSheetLayoutView="75" zoomScalePageLayoutView="0" workbookViewId="0" topLeftCell="A1">
      <selection activeCell="K23" sqref="K23"/>
    </sheetView>
  </sheetViews>
  <sheetFormatPr defaultColWidth="9.00390625" defaultRowHeight="15.75"/>
  <cols>
    <col min="1" max="1" width="7.25390625" style="1" customWidth="1"/>
    <col min="2" max="2" width="42.50390625" style="1" customWidth="1"/>
    <col min="3" max="14" width="4.375" style="1" customWidth="1"/>
    <col min="15" max="16384" width="9.00390625" style="1" customWidth="1"/>
  </cols>
  <sheetData>
    <row r="1" spans="1:11" ht="15.75">
      <c r="A1" s="16"/>
      <c r="K1" s="4"/>
    </row>
    <row r="2" spans="1:14" ht="15.75">
      <c r="A2" s="16"/>
      <c r="E2" s="652" t="s">
        <v>525</v>
      </c>
      <c r="F2" s="652"/>
      <c r="G2" s="652"/>
      <c r="H2" s="652"/>
      <c r="I2" s="652"/>
      <c r="J2" s="652"/>
      <c r="K2" s="652"/>
      <c r="L2" s="652"/>
      <c r="M2" s="652"/>
      <c r="N2" s="652"/>
    </row>
    <row r="3" spans="1:14" ht="15.75">
      <c r="A3" s="16"/>
      <c r="E3" s="652" t="s">
        <v>297</v>
      </c>
      <c r="F3" s="652"/>
      <c r="G3" s="652"/>
      <c r="H3" s="652"/>
      <c r="I3" s="652"/>
      <c r="J3" s="652"/>
      <c r="K3" s="652"/>
      <c r="L3" s="652"/>
      <c r="M3" s="652"/>
      <c r="N3" s="652"/>
    </row>
    <row r="4" spans="1:14" ht="15.75">
      <c r="A4" s="16"/>
      <c r="E4" s="652" t="s">
        <v>319</v>
      </c>
      <c r="F4" s="652"/>
      <c r="G4" s="652"/>
      <c r="H4" s="652"/>
      <c r="I4" s="652"/>
      <c r="J4" s="652"/>
      <c r="K4" s="652"/>
      <c r="L4" s="652"/>
      <c r="M4" s="652"/>
      <c r="N4" s="652"/>
    </row>
    <row r="5" spans="1:14" ht="15.75">
      <c r="A5" s="16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16"/>
      <c r="E6" s="652" t="s">
        <v>298</v>
      </c>
      <c r="F6" s="652"/>
      <c r="G6" s="652"/>
      <c r="H6" s="652"/>
      <c r="I6" s="652"/>
      <c r="J6" s="652"/>
      <c r="K6" s="652"/>
      <c r="L6" s="652"/>
      <c r="M6" s="652"/>
      <c r="N6" s="652"/>
    </row>
    <row r="7" spans="1:14" ht="15.75">
      <c r="A7" s="16"/>
      <c r="E7" s="652" t="s">
        <v>729</v>
      </c>
      <c r="F7" s="652"/>
      <c r="G7" s="652"/>
      <c r="H7" s="652"/>
      <c r="I7" s="652"/>
      <c r="J7" s="652"/>
      <c r="K7" s="652"/>
      <c r="L7" s="652"/>
      <c r="M7" s="652"/>
      <c r="N7" s="652"/>
    </row>
    <row r="8" spans="1:14" ht="15.75">
      <c r="A8" s="16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>
      <c r="A9" s="16"/>
      <c r="E9" s="653" t="s">
        <v>754</v>
      </c>
      <c r="F9" s="653"/>
      <c r="G9" s="653"/>
      <c r="H9" s="653"/>
      <c r="I9" s="653"/>
      <c r="J9" s="653"/>
      <c r="K9" s="653"/>
      <c r="L9" s="653"/>
      <c r="M9" s="653"/>
      <c r="N9" s="653"/>
    </row>
    <row r="10" spans="1:14" ht="15.75">
      <c r="A10" s="16"/>
      <c r="E10" s="652" t="str">
        <f>'приложение 1.2.'!AI12</f>
        <v>«03» марта 2014года</v>
      </c>
      <c r="F10" s="652"/>
      <c r="G10" s="652"/>
      <c r="H10" s="652"/>
      <c r="I10" s="652"/>
      <c r="J10" s="652"/>
      <c r="K10" s="652"/>
      <c r="L10" s="652"/>
      <c r="M10" s="652"/>
      <c r="N10" s="652"/>
    </row>
    <row r="11" spans="1:14" ht="15.75">
      <c r="A11" s="16"/>
      <c r="E11" s="4"/>
      <c r="F11" s="4"/>
      <c r="G11" s="4"/>
      <c r="H11" s="4"/>
      <c r="I11" s="4"/>
      <c r="J11" s="4"/>
      <c r="K11" s="4"/>
      <c r="L11" s="4"/>
      <c r="M11" s="4"/>
      <c r="N11" s="4" t="s">
        <v>302</v>
      </c>
    </row>
    <row r="12" spans="1:14" ht="15.75">
      <c r="A12" s="16"/>
      <c r="K12" s="4"/>
      <c r="N12" s="4"/>
    </row>
    <row r="13" spans="1:14" ht="15.75">
      <c r="A13" s="640" t="s">
        <v>127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</row>
    <row r="15" spans="1:14" ht="33" customHeight="1">
      <c r="A15" s="651" t="s">
        <v>736</v>
      </c>
      <c r="B15" s="651"/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</row>
    <row r="16" ht="16.5" thickBot="1">
      <c r="A16" s="17"/>
    </row>
    <row r="17" spans="1:14" ht="15.75">
      <c r="A17" s="613" t="s">
        <v>0</v>
      </c>
      <c r="B17" s="641" t="s">
        <v>56</v>
      </c>
      <c r="C17" s="643" t="s">
        <v>46</v>
      </c>
      <c r="D17" s="644"/>
      <c r="E17" s="644"/>
      <c r="F17" s="644"/>
      <c r="G17" s="644"/>
      <c r="H17" s="645"/>
      <c r="I17" s="646" t="s">
        <v>125</v>
      </c>
      <c r="J17" s="644"/>
      <c r="K17" s="644"/>
      <c r="L17" s="644"/>
      <c r="M17" s="644"/>
      <c r="N17" s="645"/>
    </row>
    <row r="18" spans="1:14" ht="15.75">
      <c r="A18" s="614"/>
      <c r="B18" s="621"/>
      <c r="C18" s="647" t="s">
        <v>57</v>
      </c>
      <c r="D18" s="648"/>
      <c r="E18" s="648"/>
      <c r="F18" s="648"/>
      <c r="G18" s="648"/>
      <c r="H18" s="649"/>
      <c r="I18" s="650" t="s">
        <v>57</v>
      </c>
      <c r="J18" s="648"/>
      <c r="K18" s="648"/>
      <c r="L18" s="648"/>
      <c r="M18" s="648"/>
      <c r="N18" s="649"/>
    </row>
    <row r="19" spans="1:14" ht="16.5" thickBot="1">
      <c r="A19" s="615"/>
      <c r="B19" s="642"/>
      <c r="C19" s="633" t="s">
        <v>580</v>
      </c>
      <c r="D19" s="634"/>
      <c r="E19" s="634" t="s">
        <v>581</v>
      </c>
      <c r="F19" s="634"/>
      <c r="G19" s="634" t="s">
        <v>582</v>
      </c>
      <c r="H19" s="635"/>
      <c r="I19" s="633" t="s">
        <v>580</v>
      </c>
      <c r="J19" s="634"/>
      <c r="K19" s="634" t="s">
        <v>581</v>
      </c>
      <c r="L19" s="634"/>
      <c r="M19" s="634" t="s">
        <v>582</v>
      </c>
      <c r="N19" s="635"/>
    </row>
    <row r="20" spans="1:14" ht="15.75">
      <c r="A20" s="120">
        <v>1</v>
      </c>
      <c r="B20" s="122">
        <v>2</v>
      </c>
      <c r="C20" s="636">
        <v>3</v>
      </c>
      <c r="D20" s="637"/>
      <c r="E20" s="637">
        <v>4</v>
      </c>
      <c r="F20" s="637"/>
      <c r="G20" s="637">
        <v>5</v>
      </c>
      <c r="H20" s="638"/>
      <c r="I20" s="639">
        <v>6</v>
      </c>
      <c r="J20" s="637"/>
      <c r="K20" s="637">
        <v>7</v>
      </c>
      <c r="L20" s="637"/>
      <c r="M20" s="637">
        <v>8</v>
      </c>
      <c r="N20" s="638"/>
    </row>
    <row r="21" spans="1:14" ht="32.25" thickBot="1">
      <c r="A21" s="119"/>
      <c r="B21" s="484" t="str">
        <f>'приложение 1.1'!B22</f>
        <v>Реконструкция (замена МВ на ВВ) КРУН-6кВ яч №9А ПС "Приборная"110/10/6кВ.</v>
      </c>
      <c r="C21" s="629">
        <f>'приложение 1.2.'!J20</f>
        <v>3.2</v>
      </c>
      <c r="D21" s="630"/>
      <c r="E21" s="630">
        <v>0</v>
      </c>
      <c r="F21" s="630"/>
      <c r="G21" s="630">
        <v>0</v>
      </c>
      <c r="H21" s="631"/>
      <c r="I21" s="632">
        <f>C21</f>
        <v>3.2</v>
      </c>
      <c r="J21" s="630"/>
      <c r="K21" s="630">
        <v>0</v>
      </c>
      <c r="L21" s="630"/>
      <c r="M21" s="630">
        <v>0</v>
      </c>
      <c r="N21" s="631"/>
    </row>
    <row r="23" spans="1:14" ht="15.75">
      <c r="A23" s="16"/>
      <c r="K23" s="4"/>
      <c r="N23" s="4"/>
    </row>
    <row r="24" spans="1:14" ht="15.75">
      <c r="A24" s="640" t="s">
        <v>127</v>
      </c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</row>
    <row r="26" ht="15.75">
      <c r="A26" s="17" t="s">
        <v>737</v>
      </c>
    </row>
    <row r="27" ht="16.5" thickBot="1">
      <c r="A27" s="17"/>
    </row>
    <row r="28" spans="1:14" ht="15.75">
      <c r="A28" s="613" t="s">
        <v>0</v>
      </c>
      <c r="B28" s="641" t="s">
        <v>56</v>
      </c>
      <c r="C28" s="643" t="s">
        <v>46</v>
      </c>
      <c r="D28" s="644"/>
      <c r="E28" s="644"/>
      <c r="F28" s="644"/>
      <c r="G28" s="644"/>
      <c r="H28" s="645"/>
      <c r="I28" s="646" t="s">
        <v>125</v>
      </c>
      <c r="J28" s="644"/>
      <c r="K28" s="644"/>
      <c r="L28" s="644"/>
      <c r="M28" s="644"/>
      <c r="N28" s="645"/>
    </row>
    <row r="29" spans="1:14" ht="15.75">
      <c r="A29" s="614"/>
      <c r="B29" s="621"/>
      <c r="C29" s="647" t="s">
        <v>57</v>
      </c>
      <c r="D29" s="648"/>
      <c r="E29" s="648"/>
      <c r="F29" s="648"/>
      <c r="G29" s="648"/>
      <c r="H29" s="649"/>
      <c r="I29" s="650" t="s">
        <v>57</v>
      </c>
      <c r="J29" s="648"/>
      <c r="K29" s="648"/>
      <c r="L29" s="648"/>
      <c r="M29" s="648"/>
      <c r="N29" s="649"/>
    </row>
    <row r="30" spans="1:14" ht="16.5" thickBot="1">
      <c r="A30" s="615"/>
      <c r="B30" s="642"/>
      <c r="C30" s="633" t="s">
        <v>580</v>
      </c>
      <c r="D30" s="634"/>
      <c r="E30" s="634" t="s">
        <v>581</v>
      </c>
      <c r="F30" s="634"/>
      <c r="G30" s="634" t="s">
        <v>582</v>
      </c>
      <c r="H30" s="635"/>
      <c r="I30" s="633" t="s">
        <v>580</v>
      </c>
      <c r="J30" s="634"/>
      <c r="K30" s="634" t="s">
        <v>581</v>
      </c>
      <c r="L30" s="634"/>
      <c r="M30" s="634" t="s">
        <v>582</v>
      </c>
      <c r="N30" s="635"/>
    </row>
    <row r="31" spans="1:14" ht="15.75">
      <c r="A31" s="120">
        <v>1</v>
      </c>
      <c r="B31" s="122">
        <v>2</v>
      </c>
      <c r="C31" s="636">
        <v>3</v>
      </c>
      <c r="D31" s="637"/>
      <c r="E31" s="637">
        <v>4</v>
      </c>
      <c r="F31" s="637"/>
      <c r="G31" s="637">
        <v>5</v>
      </c>
      <c r="H31" s="638"/>
      <c r="I31" s="639">
        <v>6</v>
      </c>
      <c r="J31" s="637"/>
      <c r="K31" s="637">
        <v>7</v>
      </c>
      <c r="L31" s="637"/>
      <c r="M31" s="637">
        <v>8</v>
      </c>
      <c r="N31" s="638"/>
    </row>
    <row r="32" spans="1:14" ht="30.75" customHeight="1" thickBot="1">
      <c r="A32" s="119"/>
      <c r="B32" s="484" t="str">
        <f>'приложение 1.1'!B29</f>
        <v>Создание системы АСДУ 110кВ ПС "Приборная" 110/10/6кВ.</v>
      </c>
      <c r="C32" s="629">
        <v>0</v>
      </c>
      <c r="D32" s="630"/>
      <c r="E32" s="630">
        <v>0</v>
      </c>
      <c r="F32" s="630"/>
      <c r="G32" s="630">
        <v>0</v>
      </c>
      <c r="H32" s="631"/>
      <c r="I32" s="632">
        <v>0</v>
      </c>
      <c r="J32" s="630"/>
      <c r="K32" s="630">
        <v>0</v>
      </c>
      <c r="L32" s="630"/>
      <c r="M32" s="630">
        <v>0</v>
      </c>
      <c r="N32" s="631"/>
    </row>
  </sheetData>
  <sheetProtection/>
  <mergeCells count="58">
    <mergeCell ref="E2:N2"/>
    <mergeCell ref="E3:N3"/>
    <mergeCell ref="E4:N4"/>
    <mergeCell ref="E10:N10"/>
    <mergeCell ref="E9:N9"/>
    <mergeCell ref="E7:N7"/>
    <mergeCell ref="E6:N6"/>
    <mergeCell ref="A13:N13"/>
    <mergeCell ref="A17:A19"/>
    <mergeCell ref="B17:B19"/>
    <mergeCell ref="C17:H17"/>
    <mergeCell ref="I17:N17"/>
    <mergeCell ref="C18:H18"/>
    <mergeCell ref="I18:N18"/>
    <mergeCell ref="C19:D19"/>
    <mergeCell ref="E19:F19"/>
    <mergeCell ref="M19:N19"/>
    <mergeCell ref="C20:D20"/>
    <mergeCell ref="E20:F20"/>
    <mergeCell ref="G20:H20"/>
    <mergeCell ref="I20:J20"/>
    <mergeCell ref="K20:L20"/>
    <mergeCell ref="M20:N20"/>
    <mergeCell ref="A15:N15"/>
    <mergeCell ref="C21:D21"/>
    <mergeCell ref="E21:F21"/>
    <mergeCell ref="G21:H21"/>
    <mergeCell ref="I21:J21"/>
    <mergeCell ref="K21:L21"/>
    <mergeCell ref="M21:N21"/>
    <mergeCell ref="G19:H19"/>
    <mergeCell ref="I19:J19"/>
    <mergeCell ref="K19:L19"/>
    <mergeCell ref="A24:N24"/>
    <mergeCell ref="A28:A30"/>
    <mergeCell ref="B28:B30"/>
    <mergeCell ref="C28:H28"/>
    <mergeCell ref="I28:N28"/>
    <mergeCell ref="C29:H29"/>
    <mergeCell ref="I29:N29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  <mergeCell ref="C32:D32"/>
    <mergeCell ref="E32:F32"/>
    <mergeCell ref="G32:H32"/>
    <mergeCell ref="I32:J32"/>
    <mergeCell ref="K32:L32"/>
    <mergeCell ref="M32:N3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14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="60" zoomScaleNormal="60" zoomScalePageLayoutView="0" workbookViewId="0" topLeftCell="A22">
      <selection activeCell="O59" sqref="O59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350" customWidth="1"/>
    <col min="6" max="6" width="6.125" style="1" bestFit="1" customWidth="1"/>
    <col min="7" max="7" width="12.00390625" style="350" customWidth="1"/>
    <col min="8" max="8" width="6.125" style="1" bestFit="1" customWidth="1"/>
    <col min="9" max="9" width="12.00390625" style="350" customWidth="1"/>
    <col min="10" max="10" width="6.125" style="1" bestFit="1" customWidth="1"/>
    <col min="11" max="11" width="12.00390625" style="350" customWidth="1"/>
    <col min="12" max="12" width="6.125" style="1" bestFit="1" customWidth="1"/>
    <col min="13" max="13" width="12.00390625" style="350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.75">
      <c r="U1" s="4"/>
    </row>
    <row r="2" ht="15.75">
      <c r="U2" s="4" t="s">
        <v>528</v>
      </c>
    </row>
    <row r="3" ht="15.75">
      <c r="U3" s="4" t="s">
        <v>297</v>
      </c>
    </row>
    <row r="4" ht="15.75">
      <c r="U4" s="4" t="s">
        <v>319</v>
      </c>
    </row>
    <row r="5" ht="15.75">
      <c r="U5" s="4"/>
    </row>
    <row r="6" ht="15.75">
      <c r="A6" s="16"/>
    </row>
    <row r="7" spans="1:21" ht="15.75">
      <c r="A7" s="640" t="s">
        <v>559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</row>
    <row r="8" spans="1:21" ht="15.75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</row>
    <row r="9" ht="15.75">
      <c r="U9" s="4" t="s">
        <v>298</v>
      </c>
    </row>
    <row r="10" ht="15.75">
      <c r="U10" s="4" t="str">
        <f>'приложение 1.1'!S9</f>
        <v>Генеральный директор ОАО "Протон"</v>
      </c>
    </row>
    <row r="11" ht="15.75">
      <c r="U11" s="4" t="str">
        <f>'приложение 1.1'!S10</f>
        <v>____________________________</v>
      </c>
    </row>
    <row r="12" ht="15.75">
      <c r="U12" s="4" t="str">
        <f>'приложение 1.1'!S11</f>
        <v>(подпись)</v>
      </c>
    </row>
    <row r="13" spans="1:21" ht="15.75">
      <c r="A13" s="16"/>
      <c r="U13" s="4" t="str">
        <f>'приложение 1.1'!S12</f>
        <v>«03» марта 2014года</v>
      </c>
    </row>
    <row r="14" spans="1:21" ht="15.75">
      <c r="A14" s="16"/>
      <c r="U14" s="4" t="s">
        <v>302</v>
      </c>
    </row>
    <row r="15" ht="16.5" thickBot="1"/>
    <row r="16" spans="1:21" ht="126" customHeight="1">
      <c r="A16" s="663" t="s">
        <v>16</v>
      </c>
      <c r="B16" s="664" t="s">
        <v>39</v>
      </c>
      <c r="C16" s="664" t="s">
        <v>553</v>
      </c>
      <c r="D16" s="664" t="s">
        <v>308</v>
      </c>
      <c r="E16" s="664"/>
      <c r="F16" s="664"/>
      <c r="G16" s="664"/>
      <c r="H16" s="664"/>
      <c r="I16" s="664"/>
      <c r="J16" s="664"/>
      <c r="K16" s="664"/>
      <c r="L16" s="664"/>
      <c r="M16" s="664"/>
      <c r="N16" s="659" t="s">
        <v>555</v>
      </c>
      <c r="O16" s="656" t="s">
        <v>556</v>
      </c>
      <c r="P16" s="657"/>
      <c r="Q16" s="657"/>
      <c r="R16" s="658"/>
      <c r="S16" s="656" t="s">
        <v>491</v>
      </c>
      <c r="T16" s="658"/>
      <c r="U16" s="655" t="s">
        <v>492</v>
      </c>
    </row>
    <row r="17" spans="1:21" ht="31.5" customHeight="1">
      <c r="A17" s="647"/>
      <c r="B17" s="648"/>
      <c r="C17" s="648"/>
      <c r="D17" s="648" t="s">
        <v>19</v>
      </c>
      <c r="E17" s="648"/>
      <c r="F17" s="648" t="s">
        <v>20</v>
      </c>
      <c r="G17" s="648"/>
      <c r="H17" s="648" t="s">
        <v>21</v>
      </c>
      <c r="I17" s="648"/>
      <c r="J17" s="648" t="s">
        <v>22</v>
      </c>
      <c r="K17" s="648"/>
      <c r="L17" s="648" t="s">
        <v>23</v>
      </c>
      <c r="M17" s="648"/>
      <c r="N17" s="660"/>
      <c r="O17" s="648" t="s">
        <v>62</v>
      </c>
      <c r="P17" s="648" t="s">
        <v>133</v>
      </c>
      <c r="Q17" s="648" t="s">
        <v>131</v>
      </c>
      <c r="R17" s="648"/>
      <c r="S17" s="654" t="s">
        <v>57</v>
      </c>
      <c r="T17" s="650"/>
      <c r="U17" s="649"/>
    </row>
    <row r="18" spans="1:21" ht="81.75" customHeight="1" thickBot="1">
      <c r="A18" s="633"/>
      <c r="B18" s="634"/>
      <c r="C18" s="634"/>
      <c r="D18" s="113" t="s">
        <v>538</v>
      </c>
      <c r="E18" s="113" t="s">
        <v>554</v>
      </c>
      <c r="F18" s="113" t="s">
        <v>24</v>
      </c>
      <c r="G18" s="113" t="s">
        <v>493</v>
      </c>
      <c r="H18" s="113" t="s">
        <v>24</v>
      </c>
      <c r="I18" s="113" t="s">
        <v>493</v>
      </c>
      <c r="J18" s="113" t="s">
        <v>24</v>
      </c>
      <c r="K18" s="113" t="s">
        <v>493</v>
      </c>
      <c r="L18" s="113" t="s">
        <v>24</v>
      </c>
      <c r="M18" s="113" t="s">
        <v>493</v>
      </c>
      <c r="N18" s="661"/>
      <c r="O18" s="634"/>
      <c r="P18" s="634"/>
      <c r="Q18" s="113" t="s">
        <v>130</v>
      </c>
      <c r="R18" s="113" t="s">
        <v>132</v>
      </c>
      <c r="S18" s="346" t="s">
        <v>557</v>
      </c>
      <c r="T18" s="346" t="s">
        <v>494</v>
      </c>
      <c r="U18" s="635"/>
    </row>
    <row r="19" spans="1:21" ht="15.75">
      <c r="A19" s="98"/>
      <c r="B19" s="99" t="s">
        <v>40</v>
      </c>
      <c r="C19" s="99">
        <f>C20</f>
        <v>1.888</v>
      </c>
      <c r="D19" s="6">
        <f>J19</f>
        <v>0.59</v>
      </c>
      <c r="E19" s="99"/>
      <c r="F19" s="99">
        <f aca="true" t="shared" si="0" ref="F19:L19">F20</f>
        <v>0</v>
      </c>
      <c r="G19" s="99"/>
      <c r="H19" s="99">
        <f t="shared" si="0"/>
        <v>0</v>
      </c>
      <c r="I19" s="99"/>
      <c r="J19" s="99">
        <f>J20</f>
        <v>0.59</v>
      </c>
      <c r="K19" s="99"/>
      <c r="L19" s="99">
        <f t="shared" si="0"/>
        <v>0</v>
      </c>
      <c r="M19" s="99"/>
      <c r="N19" s="106"/>
      <c r="O19" s="106"/>
      <c r="P19" s="106"/>
      <c r="Q19" s="106"/>
      <c r="R19" s="106"/>
      <c r="S19" s="347">
        <v>3.2</v>
      </c>
      <c r="T19" s="347"/>
      <c r="U19" s="107"/>
    </row>
    <row r="20" spans="1:21" ht="31.5">
      <c r="A20" s="28" t="s">
        <v>2</v>
      </c>
      <c r="B20" s="26" t="s">
        <v>138</v>
      </c>
      <c r="C20" s="26">
        <f>C21+C29</f>
        <v>1.888</v>
      </c>
      <c r="D20" s="6">
        <f>J20</f>
        <v>0.59</v>
      </c>
      <c r="E20" s="26"/>
      <c r="F20" s="26">
        <f aca="true" t="shared" si="1" ref="F20:L20">F21+F29</f>
        <v>0</v>
      </c>
      <c r="G20" s="26"/>
      <c r="H20" s="26">
        <f t="shared" si="1"/>
        <v>0</v>
      </c>
      <c r="I20" s="26"/>
      <c r="J20" s="26">
        <f>'приложение 1.1'!I19*1.18</f>
        <v>0.59</v>
      </c>
      <c r="K20" s="26"/>
      <c r="L20" s="26">
        <f t="shared" si="1"/>
        <v>0</v>
      </c>
      <c r="M20" s="26"/>
      <c r="N20" s="6"/>
      <c r="O20" s="6"/>
      <c r="P20" s="6"/>
      <c r="Q20" s="6"/>
      <c r="R20" s="6"/>
      <c r="S20" s="47">
        <v>3.2</v>
      </c>
      <c r="T20" s="47"/>
      <c r="U20" s="7"/>
    </row>
    <row r="21" spans="1:21" ht="31.5">
      <c r="A21" s="128" t="s">
        <v>3</v>
      </c>
      <c r="B21" s="26" t="s">
        <v>135</v>
      </c>
      <c r="C21" s="26">
        <f>C22+C23</f>
        <v>0.59</v>
      </c>
      <c r="D21" s="6">
        <f>J21</f>
        <v>0.59</v>
      </c>
      <c r="E21" s="26"/>
      <c r="F21" s="99">
        <v>0</v>
      </c>
      <c r="G21" s="26"/>
      <c r="H21" s="26">
        <v>0</v>
      </c>
      <c r="I21" s="26"/>
      <c r="J21" s="26">
        <f>'приложение 1.1'!I20*1.18</f>
        <v>0.59</v>
      </c>
      <c r="K21" s="26"/>
      <c r="L21" s="6">
        <v>0</v>
      </c>
      <c r="M21" s="6"/>
      <c r="N21" s="6"/>
      <c r="O21" s="6"/>
      <c r="P21" s="6"/>
      <c r="Q21" s="6"/>
      <c r="R21" s="6"/>
      <c r="S21" s="47">
        <v>3.2</v>
      </c>
      <c r="T21" s="47"/>
      <c r="U21" s="7"/>
    </row>
    <row r="22" spans="1:21" ht="15.75">
      <c r="A22" s="18"/>
      <c r="B22" s="5"/>
      <c r="C22" s="6"/>
      <c r="D22" s="6"/>
      <c r="E22" s="6"/>
      <c r="F22" s="9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7"/>
      <c r="T22" s="47"/>
      <c r="U22" s="7"/>
    </row>
    <row r="23" spans="1:21" ht="31.5">
      <c r="A23" s="18">
        <v>1</v>
      </c>
      <c r="B23" s="5" t="str">
        <f>'приложение 1.1'!B22</f>
        <v>Реконструкция (замена МВ на ВВ) КРУН-6кВ яч №9А ПС "Приборная"110/10/6кВ.</v>
      </c>
      <c r="C23" s="6">
        <f>D23</f>
        <v>0.59</v>
      </c>
      <c r="D23" s="6">
        <f>J23</f>
        <v>0.59</v>
      </c>
      <c r="E23" s="6"/>
      <c r="F23" s="99">
        <v>0</v>
      </c>
      <c r="G23" s="6"/>
      <c r="H23" s="6">
        <v>0</v>
      </c>
      <c r="I23" s="6"/>
      <c r="J23" s="6">
        <f>'приложение 1.1'!I22*1.18</f>
        <v>0.59</v>
      </c>
      <c r="K23" s="6"/>
      <c r="L23" s="6">
        <v>0</v>
      </c>
      <c r="M23" s="6"/>
      <c r="N23" s="6"/>
      <c r="O23" s="6"/>
      <c r="P23" s="6"/>
      <c r="Q23" s="6"/>
      <c r="R23" s="6"/>
      <c r="S23" s="47">
        <v>3.2</v>
      </c>
      <c r="T23" s="47"/>
      <c r="U23" s="7"/>
    </row>
    <row r="24" spans="1:21" ht="15.75">
      <c r="A24" s="108" t="s">
        <v>42</v>
      </c>
      <c r="B24" s="12"/>
      <c r="C24" s="109"/>
      <c r="D24" s="109"/>
      <c r="E24" s="109"/>
      <c r="F24" s="99"/>
      <c r="G24" s="109"/>
      <c r="H24" s="12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348"/>
      <c r="T24" s="348"/>
      <c r="U24" s="110"/>
    </row>
    <row r="25" spans="1:21" ht="31.5">
      <c r="A25" s="112" t="s">
        <v>4</v>
      </c>
      <c r="B25" s="111" t="s">
        <v>268</v>
      </c>
      <c r="C25" s="111"/>
      <c r="D25" s="109"/>
      <c r="E25" s="109"/>
      <c r="F25" s="99"/>
      <c r="G25" s="109"/>
      <c r="H25" s="12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348"/>
      <c r="T25" s="348"/>
      <c r="U25" s="110"/>
    </row>
    <row r="26" spans="1:21" ht="15.75">
      <c r="A26" s="18">
        <v>1</v>
      </c>
      <c r="B26" s="5" t="s">
        <v>41</v>
      </c>
      <c r="C26" s="109"/>
      <c r="D26" s="109"/>
      <c r="E26" s="109"/>
      <c r="F26" s="99"/>
      <c r="G26" s="109"/>
      <c r="H26" s="12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348"/>
      <c r="T26" s="348"/>
      <c r="U26" s="110"/>
    </row>
    <row r="27" spans="1:21" ht="15.75">
      <c r="A27" s="18">
        <v>2</v>
      </c>
      <c r="B27" s="5" t="s">
        <v>43</v>
      </c>
      <c r="C27" s="109"/>
      <c r="D27" s="109"/>
      <c r="E27" s="109"/>
      <c r="F27" s="99"/>
      <c r="G27" s="109"/>
      <c r="H27" s="12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348"/>
      <c r="T27" s="348"/>
      <c r="U27" s="110"/>
    </row>
    <row r="28" spans="1:21" ht="15.75">
      <c r="A28" s="108" t="s">
        <v>42</v>
      </c>
      <c r="B28" s="12"/>
      <c r="C28" s="109"/>
      <c r="D28" s="109"/>
      <c r="E28" s="109"/>
      <c r="F28" s="99"/>
      <c r="G28" s="109"/>
      <c r="H28" s="12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348"/>
      <c r="T28" s="348"/>
      <c r="U28" s="110"/>
    </row>
    <row r="29" spans="1:21" ht="31.5">
      <c r="A29" s="112" t="s">
        <v>15</v>
      </c>
      <c r="B29" s="111" t="s">
        <v>136</v>
      </c>
      <c r="C29" s="111">
        <f>C30</f>
        <v>1.298</v>
      </c>
      <c r="D29" s="109">
        <f>D30</f>
        <v>0</v>
      </c>
      <c r="E29" s="109"/>
      <c r="F29" s="99">
        <v>0</v>
      </c>
      <c r="G29" s="109"/>
      <c r="H29" s="109">
        <v>0</v>
      </c>
      <c r="I29" s="109"/>
      <c r="J29" s="109">
        <v>0</v>
      </c>
      <c r="K29" s="109"/>
      <c r="L29" s="109">
        <v>0</v>
      </c>
      <c r="M29" s="109"/>
      <c r="N29" s="109"/>
      <c r="O29" s="109"/>
      <c r="P29" s="109"/>
      <c r="Q29" s="109"/>
      <c r="R29" s="109"/>
      <c r="S29" s="348"/>
      <c r="T29" s="348"/>
      <c r="U29" s="110"/>
    </row>
    <row r="30" spans="1:21" ht="31.5">
      <c r="A30" s="108">
        <v>1</v>
      </c>
      <c r="B30" s="12" t="str">
        <f>'приложение 1.1'!B29</f>
        <v>Создание системы АСДУ 110кВ ПС "Приборная" 110/10/6кВ.</v>
      </c>
      <c r="C30" s="109">
        <f>'приложение 1.1'!S29*1.18</f>
        <v>1.298</v>
      </c>
      <c r="D30" s="109">
        <v>0</v>
      </c>
      <c r="E30" s="109"/>
      <c r="F30" s="99">
        <v>0</v>
      </c>
      <c r="G30" s="109"/>
      <c r="H30" s="109">
        <v>0</v>
      </c>
      <c r="I30" s="109"/>
      <c r="J30" s="109">
        <v>0</v>
      </c>
      <c r="K30" s="109"/>
      <c r="L30" s="109">
        <v>0</v>
      </c>
      <c r="M30" s="109"/>
      <c r="N30" s="109"/>
      <c r="O30" s="109"/>
      <c r="P30" s="109"/>
      <c r="Q30" s="109"/>
      <c r="R30" s="109"/>
      <c r="S30" s="348"/>
      <c r="T30" s="348"/>
      <c r="U30" s="110"/>
    </row>
    <row r="31" spans="1:21" ht="15.75">
      <c r="A31" s="108">
        <v>2</v>
      </c>
      <c r="B31" s="12" t="s">
        <v>43</v>
      </c>
      <c r="C31" s="12"/>
      <c r="D31" s="12"/>
      <c r="E31" s="109"/>
      <c r="F31" s="12"/>
      <c r="G31" s="109"/>
      <c r="H31" s="12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348"/>
      <c r="T31" s="348"/>
      <c r="U31" s="110"/>
    </row>
    <row r="32" spans="1:21" ht="15.75">
      <c r="A32" s="108" t="s">
        <v>42</v>
      </c>
      <c r="B32" s="12"/>
      <c r="C32" s="12"/>
      <c r="D32" s="12"/>
      <c r="E32" s="109"/>
      <c r="F32" s="12"/>
      <c r="G32" s="109"/>
      <c r="H32" s="12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348"/>
      <c r="T32" s="348"/>
      <c r="U32" s="110"/>
    </row>
    <row r="33" spans="1:21" ht="47.25">
      <c r="A33" s="112" t="s">
        <v>32</v>
      </c>
      <c r="B33" s="111" t="s">
        <v>137</v>
      </c>
      <c r="C33" s="12"/>
      <c r="D33" s="12"/>
      <c r="E33" s="109"/>
      <c r="F33" s="12"/>
      <c r="G33" s="109"/>
      <c r="H33" s="12"/>
      <c r="I33" s="109"/>
      <c r="J33" s="12"/>
      <c r="K33" s="109"/>
      <c r="L33" s="109"/>
      <c r="M33" s="109"/>
      <c r="N33" s="109"/>
      <c r="O33" s="109"/>
      <c r="P33" s="109"/>
      <c r="Q33" s="109"/>
      <c r="R33" s="109"/>
      <c r="S33" s="348"/>
      <c r="T33" s="348"/>
      <c r="U33" s="110"/>
    </row>
    <row r="34" spans="1:21" ht="15.75">
      <c r="A34" s="108">
        <v>1</v>
      </c>
      <c r="B34" s="12" t="s">
        <v>41</v>
      </c>
      <c r="C34" s="12"/>
      <c r="D34" s="12"/>
      <c r="E34" s="109"/>
      <c r="F34" s="12"/>
      <c r="G34" s="109"/>
      <c r="H34" s="12"/>
      <c r="I34" s="109"/>
      <c r="J34" s="12"/>
      <c r="K34" s="109"/>
      <c r="L34" s="109"/>
      <c r="M34" s="109"/>
      <c r="N34" s="109"/>
      <c r="O34" s="109"/>
      <c r="P34" s="109"/>
      <c r="Q34" s="109"/>
      <c r="R34" s="109"/>
      <c r="S34" s="348"/>
      <c r="T34" s="348"/>
      <c r="U34" s="110"/>
    </row>
    <row r="35" spans="1:21" ht="15.75">
      <c r="A35" s="108">
        <v>2</v>
      </c>
      <c r="B35" s="12" t="s">
        <v>43</v>
      </c>
      <c r="C35" s="12"/>
      <c r="D35" s="12"/>
      <c r="E35" s="109"/>
      <c r="F35" s="12"/>
      <c r="G35" s="109"/>
      <c r="H35" s="12"/>
      <c r="I35" s="109"/>
      <c r="J35" s="12"/>
      <c r="K35" s="109"/>
      <c r="L35" s="109"/>
      <c r="M35" s="109"/>
      <c r="N35" s="109"/>
      <c r="O35" s="109"/>
      <c r="P35" s="109"/>
      <c r="Q35" s="109"/>
      <c r="R35" s="109"/>
      <c r="S35" s="348"/>
      <c r="T35" s="348"/>
      <c r="U35" s="110"/>
    </row>
    <row r="36" spans="1:21" ht="15.75">
      <c r="A36" s="108" t="s">
        <v>42</v>
      </c>
      <c r="B36" s="12"/>
      <c r="C36" s="12"/>
      <c r="D36" s="12"/>
      <c r="E36" s="109"/>
      <c r="F36" s="12"/>
      <c r="G36" s="109"/>
      <c r="H36" s="12"/>
      <c r="I36" s="109"/>
      <c r="J36" s="12"/>
      <c r="K36" s="109"/>
      <c r="L36" s="109"/>
      <c r="M36" s="109"/>
      <c r="N36" s="109"/>
      <c r="O36" s="109"/>
      <c r="P36" s="109"/>
      <c r="Q36" s="109"/>
      <c r="R36" s="109"/>
      <c r="S36" s="348"/>
      <c r="T36" s="348"/>
      <c r="U36" s="110"/>
    </row>
    <row r="37" spans="1:21" ht="15.75">
      <c r="A37" s="28" t="s">
        <v>5</v>
      </c>
      <c r="B37" s="26" t="s">
        <v>54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7"/>
      <c r="T37" s="47"/>
      <c r="U37" s="7"/>
    </row>
    <row r="38" spans="1:21" ht="31.5">
      <c r="A38" s="128" t="s">
        <v>6</v>
      </c>
      <c r="B38" s="26" t="s">
        <v>135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7"/>
      <c r="T38" s="47"/>
      <c r="U38" s="7"/>
    </row>
    <row r="39" spans="1:21" ht="15.75">
      <c r="A39" s="18">
        <v>1</v>
      </c>
      <c r="B39" s="5" t="s">
        <v>41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7"/>
      <c r="T39" s="47"/>
      <c r="U39" s="7"/>
    </row>
    <row r="40" spans="1:21" ht="15.75">
      <c r="A40" s="18">
        <v>2</v>
      </c>
      <c r="B40" s="5" t="s">
        <v>43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7"/>
      <c r="T40" s="47"/>
      <c r="U40" s="7"/>
    </row>
    <row r="41" spans="1:21" ht="15.75">
      <c r="A41" s="108" t="s">
        <v>42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7"/>
      <c r="T41" s="47"/>
      <c r="U41" s="7"/>
    </row>
    <row r="42" spans="1:21" ht="15.75">
      <c r="A42" s="237" t="s">
        <v>7</v>
      </c>
      <c r="B42" s="238" t="s">
        <v>303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7"/>
      <c r="T42" s="47"/>
      <c r="U42" s="7"/>
    </row>
    <row r="43" spans="1:21" ht="15.75">
      <c r="A43" s="18">
        <v>1</v>
      </c>
      <c r="B43" s="5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7"/>
      <c r="T43" s="47"/>
      <c r="U43" s="7"/>
    </row>
    <row r="44" spans="1:21" ht="15.75">
      <c r="A44" s="18"/>
      <c r="B44" s="5" t="s">
        <v>147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7"/>
      <c r="T44" s="47"/>
      <c r="U44" s="7"/>
    </row>
    <row r="45" spans="1:21" ht="15.75">
      <c r="A45" s="18">
        <v>2</v>
      </c>
      <c r="B45" s="5" t="s">
        <v>43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7"/>
      <c r="T45" s="47"/>
      <c r="U45" s="7"/>
    </row>
    <row r="46" spans="1:21" ht="15.75">
      <c r="A46" s="18"/>
      <c r="B46" s="5" t="s">
        <v>147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7"/>
      <c r="T46" s="47"/>
      <c r="U46" s="7"/>
    </row>
    <row r="47" spans="1:21" ht="15.75">
      <c r="A47" s="18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7"/>
      <c r="T47" s="47"/>
      <c r="U47" s="7"/>
    </row>
    <row r="48" spans="1:21" ht="15.75">
      <c r="A48" s="616" t="s">
        <v>105</v>
      </c>
      <c r="B48" s="617"/>
      <c r="C48" s="12"/>
      <c r="D48" s="12"/>
      <c r="E48" s="109"/>
      <c r="F48" s="12"/>
      <c r="G48" s="109"/>
      <c r="H48" s="12"/>
      <c r="I48" s="109"/>
      <c r="J48" s="12"/>
      <c r="K48" s="109"/>
      <c r="L48" s="109"/>
      <c r="M48" s="109"/>
      <c r="N48" s="109"/>
      <c r="O48" s="109"/>
      <c r="P48" s="109"/>
      <c r="Q48" s="109"/>
      <c r="R48" s="109"/>
      <c r="S48" s="348"/>
      <c r="T48" s="348"/>
      <c r="U48" s="110"/>
    </row>
    <row r="49" spans="1:21" ht="31.5">
      <c r="A49" s="112"/>
      <c r="B49" s="111" t="s">
        <v>134</v>
      </c>
      <c r="C49" s="111"/>
      <c r="D49" s="12"/>
      <c r="E49" s="109"/>
      <c r="F49" s="12"/>
      <c r="G49" s="109"/>
      <c r="H49" s="12"/>
      <c r="I49" s="109"/>
      <c r="J49" s="12"/>
      <c r="K49" s="109"/>
      <c r="L49" s="109"/>
      <c r="M49" s="109"/>
      <c r="N49" s="109"/>
      <c r="O49" s="109"/>
      <c r="P49" s="109"/>
      <c r="Q49" s="109"/>
      <c r="R49" s="109"/>
      <c r="S49" s="348"/>
      <c r="T49" s="348"/>
      <c r="U49" s="110"/>
    </row>
    <row r="50" spans="1:21" ht="15.75">
      <c r="A50" s="108">
        <v>1</v>
      </c>
      <c r="B50" s="12" t="s">
        <v>41</v>
      </c>
      <c r="C50" s="12"/>
      <c r="D50" s="12"/>
      <c r="E50" s="109"/>
      <c r="F50" s="12"/>
      <c r="G50" s="109"/>
      <c r="H50" s="12"/>
      <c r="I50" s="109"/>
      <c r="J50" s="12"/>
      <c r="K50" s="109"/>
      <c r="L50" s="109"/>
      <c r="M50" s="109"/>
      <c r="N50" s="109"/>
      <c r="O50" s="109"/>
      <c r="P50" s="109"/>
      <c r="Q50" s="109"/>
      <c r="R50" s="109"/>
      <c r="S50" s="348"/>
      <c r="T50" s="348"/>
      <c r="U50" s="110"/>
    </row>
    <row r="51" spans="1:21" ht="15.75">
      <c r="A51" s="108">
        <v>2</v>
      </c>
      <c r="B51" s="12" t="s">
        <v>43</v>
      </c>
      <c r="C51" s="12"/>
      <c r="D51" s="12"/>
      <c r="E51" s="109"/>
      <c r="F51" s="12"/>
      <c r="G51" s="109"/>
      <c r="H51" s="12"/>
      <c r="I51" s="109"/>
      <c r="J51" s="12"/>
      <c r="K51" s="109"/>
      <c r="L51" s="109"/>
      <c r="M51" s="109"/>
      <c r="N51" s="109"/>
      <c r="O51" s="109"/>
      <c r="P51" s="109"/>
      <c r="Q51" s="109"/>
      <c r="R51" s="109"/>
      <c r="S51" s="348"/>
      <c r="T51" s="348"/>
      <c r="U51" s="110"/>
    </row>
    <row r="52" spans="1:21" ht="16.5" thickBot="1">
      <c r="A52" s="103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349"/>
      <c r="T52" s="349"/>
      <c r="U52" s="105"/>
    </row>
    <row r="53" spans="1:21" ht="15.75">
      <c r="A53" s="101"/>
      <c r="B53" s="10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5.75">
      <c r="A54" s="101"/>
      <c r="B54" s="662" t="s">
        <v>552</v>
      </c>
      <c r="C54" s="662"/>
      <c r="D54" s="66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5.75">
      <c r="A55" s="101"/>
      <c r="B55" s="102" t="s">
        <v>539</v>
      </c>
      <c r="C55" s="4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21" ht="15.75">
      <c r="A56" s="101"/>
      <c r="B56" s="662" t="s">
        <v>540</v>
      </c>
      <c r="C56" s="662"/>
      <c r="D56" s="662"/>
      <c r="E56" s="662"/>
      <c r="F56" s="662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1:21" ht="15.75">
      <c r="A57" s="29"/>
      <c r="B57" s="1" t="s">
        <v>558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.75">
      <c r="A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.75">
      <c r="A59" s="29"/>
      <c r="B59" s="612" t="s">
        <v>312</v>
      </c>
      <c r="C59" s="612"/>
      <c r="D59" s="612"/>
      <c r="E59" s="612"/>
      <c r="F59" s="612"/>
      <c r="G59" s="612"/>
      <c r="H59" s="612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5.75">
      <c r="A60" s="29"/>
      <c r="B60" s="1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5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ht="15.75">
      <c r="A62" s="14"/>
    </row>
    <row r="63" spans="1:9" ht="15.75">
      <c r="A63" s="20"/>
      <c r="C63" s="21"/>
      <c r="G63" s="32"/>
      <c r="H63" s="22"/>
      <c r="I63" s="32"/>
    </row>
    <row r="64" spans="4:21" ht="15.75">
      <c r="D64" s="24"/>
      <c r="G64" s="23"/>
      <c r="I64" s="23"/>
      <c r="J64" s="23"/>
      <c r="K64" s="23"/>
      <c r="M64" s="32"/>
      <c r="N64" s="32"/>
      <c r="O64" s="32"/>
      <c r="P64" s="32"/>
      <c r="Q64" s="32"/>
      <c r="R64" s="32"/>
      <c r="S64" s="32"/>
      <c r="T64" s="32"/>
      <c r="U64" s="22"/>
    </row>
    <row r="65" spans="1:9" ht="15.75">
      <c r="A65" s="17"/>
      <c r="D65" s="16"/>
      <c r="I65" s="345"/>
    </row>
  </sheetData>
  <sheetProtection/>
  <mergeCells count="22">
    <mergeCell ref="L17:M17"/>
    <mergeCell ref="N16:N18"/>
    <mergeCell ref="B56:F56"/>
    <mergeCell ref="B54:D54"/>
    <mergeCell ref="A7:U7"/>
    <mergeCell ref="A16:A18"/>
    <mergeCell ref="B16:B18"/>
    <mergeCell ref="C16:C18"/>
    <mergeCell ref="D16:M16"/>
    <mergeCell ref="Q17:R17"/>
    <mergeCell ref="S17:T17"/>
    <mergeCell ref="P17:P18"/>
    <mergeCell ref="O17:O18"/>
    <mergeCell ref="U16:U18"/>
    <mergeCell ref="O16:R16"/>
    <mergeCell ref="S16:T16"/>
    <mergeCell ref="B59:H59"/>
    <mergeCell ref="F17:G17"/>
    <mergeCell ref="H17:I17"/>
    <mergeCell ref="J17:K17"/>
    <mergeCell ref="D17:E17"/>
    <mergeCell ref="A48:B48"/>
  </mergeCells>
  <printOptions/>
  <pageMargins left="0.53" right="0.3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60" zoomScaleNormal="70" zoomScalePageLayoutView="0" workbookViewId="0" topLeftCell="A1">
      <selection activeCell="J19" sqref="J19"/>
    </sheetView>
  </sheetViews>
  <sheetFormatPr defaultColWidth="9.00390625" defaultRowHeight="15.75"/>
  <cols>
    <col min="1" max="1" width="3.875" style="222" bestFit="1" customWidth="1"/>
    <col min="2" max="2" width="33.50390625" style="223" customWidth="1"/>
    <col min="3" max="3" width="16.625" style="223" bestFit="1" customWidth="1"/>
    <col min="4" max="4" width="21.875" style="223" customWidth="1"/>
    <col min="5" max="6" width="10.875" style="223" bestFit="1" customWidth="1"/>
    <col min="7" max="7" width="6.25390625" style="223" bestFit="1" customWidth="1"/>
    <col min="8" max="8" width="8.875" style="223" bestFit="1" customWidth="1"/>
    <col min="9" max="9" width="13.875" style="223" bestFit="1" customWidth="1"/>
    <col min="10" max="10" width="13.25390625" style="223" bestFit="1" customWidth="1"/>
    <col min="11" max="11" width="16.00390625" style="223" bestFit="1" customWidth="1"/>
    <col min="12" max="12" width="11.625" style="223" bestFit="1" customWidth="1"/>
    <col min="13" max="13" width="16.875" style="223" customWidth="1"/>
    <col min="14" max="14" width="13.25390625" style="223" customWidth="1"/>
    <col min="15" max="15" width="18.375" style="223" bestFit="1" customWidth="1"/>
    <col min="16" max="16" width="15.00390625" style="223" bestFit="1" customWidth="1"/>
    <col min="17" max="17" width="14.75390625" style="223" bestFit="1" customWidth="1"/>
    <col min="18" max="18" width="14.625" style="223" bestFit="1" customWidth="1"/>
    <col min="19" max="19" width="13.75390625" style="223" bestFit="1" customWidth="1"/>
    <col min="20" max="20" width="14.25390625" style="223" bestFit="1" customWidth="1"/>
    <col min="21" max="21" width="16.75390625" style="224" customWidth="1"/>
    <col min="22" max="22" width="20.50390625" style="224" bestFit="1" customWidth="1"/>
    <col min="23" max="23" width="27.875" style="224" bestFit="1" customWidth="1"/>
    <col min="24" max="24" width="6.875" style="223" bestFit="1" customWidth="1"/>
    <col min="25" max="25" width="5.00390625" style="223" bestFit="1" customWidth="1"/>
    <col min="26" max="26" width="8.00390625" style="223" bestFit="1" customWidth="1"/>
    <col min="27" max="27" width="11.875" style="223" bestFit="1" customWidth="1"/>
    <col min="28" max="16384" width="9.00390625" style="222" customWidth="1"/>
  </cols>
  <sheetData>
    <row r="1" spans="15:27" ht="15">
      <c r="O1" s="226"/>
      <c r="P1" s="226"/>
      <c r="Q1" s="226"/>
      <c r="R1" s="226"/>
      <c r="S1" s="226"/>
      <c r="T1" s="226"/>
      <c r="X1" s="226"/>
      <c r="Y1" s="226"/>
      <c r="Z1" s="226"/>
      <c r="AA1" s="226"/>
    </row>
    <row r="2" spans="15:27" ht="15.75">
      <c r="O2" s="226"/>
      <c r="P2" s="226"/>
      <c r="Q2" s="226"/>
      <c r="R2" s="226"/>
      <c r="S2" s="226"/>
      <c r="T2" s="226"/>
      <c r="X2" s="226"/>
      <c r="Y2" s="226"/>
      <c r="Z2" s="226"/>
      <c r="AA2" s="4" t="s">
        <v>568</v>
      </c>
    </row>
    <row r="3" spans="15:27" ht="15.75">
      <c r="O3" s="226"/>
      <c r="P3" s="226"/>
      <c r="Q3" s="226"/>
      <c r="R3" s="226"/>
      <c r="S3" s="226"/>
      <c r="T3" s="226"/>
      <c r="X3" s="226"/>
      <c r="Y3" s="226"/>
      <c r="Z3" s="226"/>
      <c r="AA3" s="4" t="s">
        <v>297</v>
      </c>
    </row>
    <row r="4" spans="15:27" ht="15.75">
      <c r="O4" s="226"/>
      <c r="P4" s="226"/>
      <c r="Q4" s="226"/>
      <c r="R4" s="226"/>
      <c r="S4" s="226"/>
      <c r="T4" s="226"/>
      <c r="X4" s="226"/>
      <c r="Y4" s="226"/>
      <c r="Z4" s="226"/>
      <c r="AA4" s="4" t="s">
        <v>319</v>
      </c>
    </row>
    <row r="5" spans="15:27" ht="15.75">
      <c r="O5" s="226"/>
      <c r="P5" s="226"/>
      <c r="Q5" s="226"/>
      <c r="R5" s="226"/>
      <c r="S5" s="226"/>
      <c r="T5" s="226"/>
      <c r="X5" s="226"/>
      <c r="Y5" s="226"/>
      <c r="Z5" s="226"/>
      <c r="AA5" s="4"/>
    </row>
    <row r="6" spans="15:27" ht="15">
      <c r="O6" s="226"/>
      <c r="P6" s="226"/>
      <c r="Q6" s="226"/>
      <c r="R6" s="226"/>
      <c r="S6" s="226"/>
      <c r="T6" s="226"/>
      <c r="X6" s="226"/>
      <c r="Y6" s="226"/>
      <c r="Z6" s="226"/>
      <c r="AA6" s="226"/>
    </row>
    <row r="7" spans="1:27" ht="16.5">
      <c r="A7" s="676" t="s">
        <v>501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</row>
    <row r="8" spans="15:27" ht="15.75">
      <c r="O8" s="226"/>
      <c r="P8" s="226"/>
      <c r="Q8" s="226"/>
      <c r="R8" s="226"/>
      <c r="S8" s="226"/>
      <c r="T8" s="226"/>
      <c r="X8" s="226"/>
      <c r="Y8" s="226"/>
      <c r="Z8" s="226"/>
      <c r="AA8" s="4" t="s">
        <v>298</v>
      </c>
    </row>
    <row r="9" spans="15:27" ht="15.75">
      <c r="O9" s="226"/>
      <c r="P9" s="226"/>
      <c r="Q9" s="226"/>
      <c r="R9" s="226"/>
      <c r="S9" s="226"/>
      <c r="T9" s="226"/>
      <c r="X9" s="226"/>
      <c r="Y9" s="226"/>
      <c r="Z9" s="226"/>
      <c r="AA9" s="4" t="str">
        <f>'приложение 1.1'!S9</f>
        <v>Генеральный директор ОАО "Протон"</v>
      </c>
    </row>
    <row r="10" spans="15:27" ht="15.75">
      <c r="O10" s="226"/>
      <c r="P10" s="226"/>
      <c r="Q10" s="226"/>
      <c r="R10" s="226"/>
      <c r="S10" s="226"/>
      <c r="T10" s="226"/>
      <c r="X10" s="226"/>
      <c r="Y10" s="226"/>
      <c r="Z10" s="226"/>
      <c r="AA10" s="4" t="str">
        <f>'приложение 1.1'!S10</f>
        <v>____________________________</v>
      </c>
    </row>
    <row r="11" spans="15:27" ht="15.75">
      <c r="O11" s="226"/>
      <c r="P11" s="226"/>
      <c r="Q11" s="226"/>
      <c r="R11" s="226"/>
      <c r="S11" s="226"/>
      <c r="T11" s="226"/>
      <c r="X11" s="226"/>
      <c r="Y11" s="226"/>
      <c r="Z11" s="226"/>
      <c r="AA11" s="4" t="str">
        <f>'приложение 1.1'!S11</f>
        <v>(подпись)</v>
      </c>
    </row>
    <row r="12" spans="15:27" ht="15.75">
      <c r="O12" s="226"/>
      <c r="P12" s="226"/>
      <c r="Q12" s="226"/>
      <c r="R12" s="226"/>
      <c r="S12" s="226"/>
      <c r="T12" s="226"/>
      <c r="X12" s="226"/>
      <c r="Y12" s="226"/>
      <c r="Z12" s="226"/>
      <c r="AA12" s="4" t="str">
        <f>'приложение 1.1'!S12</f>
        <v>«03» марта 2014года</v>
      </c>
    </row>
    <row r="13" spans="15:27" ht="15.75">
      <c r="O13" s="226"/>
      <c r="P13" s="226"/>
      <c r="Q13" s="226"/>
      <c r="R13" s="226"/>
      <c r="S13" s="226"/>
      <c r="T13" s="226"/>
      <c r="X13" s="226"/>
      <c r="Y13" s="226"/>
      <c r="Z13" s="226"/>
      <c r="AA13" s="4" t="s">
        <v>302</v>
      </c>
    </row>
    <row r="14" ht="15.75" thickBot="1"/>
    <row r="15" spans="1:27" s="223" customFormat="1" ht="84.75" customHeight="1">
      <c r="A15" s="673" t="s">
        <v>276</v>
      </c>
      <c r="B15" s="666" t="s">
        <v>287</v>
      </c>
      <c r="C15" s="666" t="s">
        <v>273</v>
      </c>
      <c r="D15" s="666" t="s">
        <v>291</v>
      </c>
      <c r="E15" s="667" t="s">
        <v>271</v>
      </c>
      <c r="F15" s="668"/>
      <c r="G15" s="669"/>
      <c r="H15" s="670" t="s">
        <v>292</v>
      </c>
      <c r="I15" s="666" t="s">
        <v>272</v>
      </c>
      <c r="J15" s="666"/>
      <c r="K15" s="666" t="s">
        <v>290</v>
      </c>
      <c r="L15" s="666"/>
      <c r="M15" s="666"/>
      <c r="N15" s="666"/>
      <c r="O15" s="666" t="s">
        <v>352</v>
      </c>
      <c r="P15" s="675" t="s">
        <v>757</v>
      </c>
      <c r="Q15" s="666" t="s">
        <v>350</v>
      </c>
      <c r="R15" s="666"/>
      <c r="S15" s="666" t="s">
        <v>351</v>
      </c>
      <c r="T15" s="666"/>
      <c r="U15" s="680" t="s">
        <v>274</v>
      </c>
      <c r="V15" s="680"/>
      <c r="W15" s="680"/>
      <c r="X15" s="666" t="s">
        <v>495</v>
      </c>
      <c r="Y15" s="666"/>
      <c r="Z15" s="666"/>
      <c r="AA15" s="679"/>
    </row>
    <row r="16" spans="1:27" s="223" customFormat="1" ht="39.75" customHeight="1">
      <c r="A16" s="674"/>
      <c r="B16" s="665"/>
      <c r="C16" s="665"/>
      <c r="D16" s="665"/>
      <c r="E16" s="665" t="s">
        <v>283</v>
      </c>
      <c r="F16" s="665" t="s">
        <v>284</v>
      </c>
      <c r="G16" s="665" t="s">
        <v>285</v>
      </c>
      <c r="H16" s="671"/>
      <c r="I16" s="665" t="s">
        <v>288</v>
      </c>
      <c r="J16" s="665" t="s">
        <v>289</v>
      </c>
      <c r="K16" s="665" t="s">
        <v>293</v>
      </c>
      <c r="L16" s="665" t="s">
        <v>277</v>
      </c>
      <c r="M16" s="665" t="s">
        <v>294</v>
      </c>
      <c r="N16" s="665" t="s">
        <v>281</v>
      </c>
      <c r="O16" s="665"/>
      <c r="P16" s="665"/>
      <c r="Q16" s="665" t="s">
        <v>353</v>
      </c>
      <c r="R16" s="665" t="s">
        <v>282</v>
      </c>
      <c r="S16" s="665" t="s">
        <v>354</v>
      </c>
      <c r="T16" s="665" t="s">
        <v>282</v>
      </c>
      <c r="U16" s="665" t="s">
        <v>327</v>
      </c>
      <c r="V16" s="665" t="s">
        <v>295</v>
      </c>
      <c r="W16" s="665" t="s">
        <v>296</v>
      </c>
      <c r="X16" s="665" t="s">
        <v>275</v>
      </c>
      <c r="Y16" s="665"/>
      <c r="Z16" s="665" t="s">
        <v>278</v>
      </c>
      <c r="AA16" s="678"/>
    </row>
    <row r="17" spans="1:27" ht="63.75" customHeight="1">
      <c r="A17" s="674"/>
      <c r="B17" s="665"/>
      <c r="C17" s="665"/>
      <c r="D17" s="665"/>
      <c r="E17" s="665"/>
      <c r="F17" s="665"/>
      <c r="G17" s="665"/>
      <c r="H17" s="672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232" t="s">
        <v>321</v>
      </c>
      <c r="Y17" s="232" t="s">
        <v>286</v>
      </c>
      <c r="Z17" s="231" t="s">
        <v>279</v>
      </c>
      <c r="AA17" s="233" t="s">
        <v>280</v>
      </c>
    </row>
    <row r="18" spans="1:27" ht="45">
      <c r="A18" s="475">
        <v>1</v>
      </c>
      <c r="B18" s="485" t="str">
        <f>'приложение 1.1'!B22</f>
        <v>Реконструкция (замена МВ на ВВ) КРУН-6кВ яч №9А ПС "Приборная"110/10/6кВ.</v>
      </c>
      <c r="C18" s="476" t="s">
        <v>738</v>
      </c>
      <c r="D18" s="476" t="s">
        <v>739</v>
      </c>
      <c r="E18" s="476">
        <v>50</v>
      </c>
      <c r="F18" s="476">
        <v>92</v>
      </c>
      <c r="G18" s="476"/>
      <c r="H18" s="477" t="s">
        <v>740</v>
      </c>
      <c r="I18" s="476">
        <v>2015</v>
      </c>
      <c r="J18" s="476">
        <v>2015</v>
      </c>
      <c r="K18" s="477" t="s">
        <v>741</v>
      </c>
      <c r="L18" s="477" t="s">
        <v>741</v>
      </c>
      <c r="M18" s="477" t="s">
        <v>741</v>
      </c>
      <c r="N18" s="477" t="s">
        <v>741</v>
      </c>
      <c r="O18" s="476">
        <v>0</v>
      </c>
      <c r="P18" s="476">
        <v>100</v>
      </c>
      <c r="Q18" s="476">
        <v>0.5</v>
      </c>
      <c r="R18" s="476">
        <v>0</v>
      </c>
      <c r="S18" s="476">
        <v>0.5</v>
      </c>
      <c r="T18" s="476">
        <v>0</v>
      </c>
      <c r="U18" s="486" t="s">
        <v>743</v>
      </c>
      <c r="V18" s="477" t="s">
        <v>744</v>
      </c>
      <c r="W18" s="477"/>
      <c r="X18" s="476"/>
      <c r="Y18" s="476"/>
      <c r="Z18" s="476" t="s">
        <v>741</v>
      </c>
      <c r="AA18" s="476" t="s">
        <v>741</v>
      </c>
    </row>
    <row r="19" spans="1:27" ht="30">
      <c r="A19" s="475">
        <v>2</v>
      </c>
      <c r="B19" s="485" t="str">
        <f>'приложение 1.1'!B29</f>
        <v>Создание системы АСДУ 110кВ ПС "Приборная" 110/10/6кВ.</v>
      </c>
      <c r="C19" s="476" t="s">
        <v>738</v>
      </c>
      <c r="D19" s="476" t="s">
        <v>739</v>
      </c>
      <c r="E19" s="476">
        <v>50</v>
      </c>
      <c r="F19" s="476">
        <v>92</v>
      </c>
      <c r="G19" s="476"/>
      <c r="H19" s="477" t="s">
        <v>740</v>
      </c>
      <c r="I19" s="476">
        <v>2016</v>
      </c>
      <c r="J19" s="476">
        <v>2017</v>
      </c>
      <c r="K19" s="477" t="s">
        <v>741</v>
      </c>
      <c r="L19" s="477" t="s">
        <v>741</v>
      </c>
      <c r="M19" s="477" t="s">
        <v>741</v>
      </c>
      <c r="N19" s="477" t="s">
        <v>741</v>
      </c>
      <c r="O19" s="476">
        <v>0</v>
      </c>
      <c r="P19" s="476">
        <v>100</v>
      </c>
      <c r="Q19" s="476">
        <v>1.1</v>
      </c>
      <c r="R19" s="476">
        <v>0</v>
      </c>
      <c r="S19" s="476">
        <v>1.1</v>
      </c>
      <c r="T19" s="476">
        <v>0</v>
      </c>
      <c r="U19" s="477" t="s">
        <v>742</v>
      </c>
      <c r="V19" s="477" t="s">
        <v>744</v>
      </c>
      <c r="W19" s="477"/>
      <c r="X19" s="476"/>
      <c r="Y19" s="476"/>
      <c r="Z19" s="476" t="s">
        <v>741</v>
      </c>
      <c r="AA19" s="476" t="s">
        <v>741</v>
      </c>
    </row>
    <row r="20" spans="1:27" ht="15">
      <c r="A20" s="475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7"/>
      <c r="V20" s="477"/>
      <c r="W20" s="477"/>
      <c r="X20" s="476"/>
      <c r="Y20" s="476"/>
      <c r="Z20" s="476"/>
      <c r="AA20" s="478"/>
    </row>
    <row r="21" spans="1:27" ht="15.75" thickBot="1">
      <c r="A21" s="479"/>
      <c r="B21" s="480"/>
      <c r="C21" s="480"/>
      <c r="D21" s="480"/>
      <c r="E21" s="480"/>
      <c r="F21" s="480"/>
      <c r="G21" s="480"/>
      <c r="H21" s="480"/>
      <c r="I21" s="480"/>
      <c r="J21" s="480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2"/>
      <c r="V21" s="482"/>
      <c r="W21" s="482"/>
      <c r="X21" s="481"/>
      <c r="Y21" s="481"/>
      <c r="Z21" s="481"/>
      <c r="AA21" s="483"/>
    </row>
    <row r="24" spans="2:27" ht="76.5" customHeight="1">
      <c r="B24" s="677" t="s">
        <v>328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</row>
    <row r="25" ht="15">
      <c r="B25" s="223" t="s">
        <v>487</v>
      </c>
    </row>
    <row r="26" ht="15">
      <c r="B26" s="223" t="s">
        <v>488</v>
      </c>
    </row>
    <row r="27" ht="15">
      <c r="B27" s="223" t="s">
        <v>698</v>
      </c>
    </row>
  </sheetData>
  <sheetProtection/>
  <mergeCells count="34">
    <mergeCell ref="A7:AA7"/>
    <mergeCell ref="B24:AA24"/>
    <mergeCell ref="Z16:AA16"/>
    <mergeCell ref="X15:AA15"/>
    <mergeCell ref="X16:Y16"/>
    <mergeCell ref="K15:N15"/>
    <mergeCell ref="U15:W15"/>
    <mergeCell ref="Q15:R15"/>
    <mergeCell ref="U16:U17"/>
    <mergeCell ref="W16:W17"/>
    <mergeCell ref="V16:V17"/>
    <mergeCell ref="A15:A17"/>
    <mergeCell ref="O15:O17"/>
    <mergeCell ref="P15:P17"/>
    <mergeCell ref="M16:M17"/>
    <mergeCell ref="N16:N17"/>
    <mergeCell ref="G16:G17"/>
    <mergeCell ref="I15:J15"/>
    <mergeCell ref="F16:F17"/>
    <mergeCell ref="J16:J17"/>
    <mergeCell ref="B15:B17"/>
    <mergeCell ref="C15:C17"/>
    <mergeCell ref="D15:D17"/>
    <mergeCell ref="I16:I17"/>
    <mergeCell ref="E15:G15"/>
    <mergeCell ref="H15:H17"/>
    <mergeCell ref="E16:E17"/>
    <mergeCell ref="K16:K17"/>
    <mergeCell ref="L16:L17"/>
    <mergeCell ref="R16:R17"/>
    <mergeCell ref="Q16:Q17"/>
    <mergeCell ref="S15:T15"/>
    <mergeCell ref="T16:T17"/>
    <mergeCell ref="S16:S17"/>
  </mergeCell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zoomScale="70" zoomScaleNormal="70" zoomScalePageLayoutView="0" workbookViewId="0" topLeftCell="A1">
      <selection activeCell="N18" sqref="N18"/>
    </sheetView>
  </sheetViews>
  <sheetFormatPr defaultColWidth="9.00390625" defaultRowHeight="15.75" outlineLevelRow="1"/>
  <cols>
    <col min="1" max="1" width="54.00390625" style="97" customWidth="1"/>
    <col min="2" max="2" width="16.25390625" style="97" customWidth="1"/>
    <col min="3" max="3" width="12.375" style="97" customWidth="1"/>
    <col min="4" max="4" width="34.50390625" style="97" customWidth="1"/>
    <col min="5" max="5" width="15.625" style="97" hidden="1" customWidth="1"/>
    <col min="6" max="10" width="12.75390625" style="97" hidden="1" customWidth="1"/>
    <col min="11" max="11" width="24.875" style="97" customWidth="1"/>
    <col min="12" max="13" width="9.00390625" style="97" customWidth="1"/>
    <col min="14" max="14" width="90.25390625" style="97" customWidth="1"/>
    <col min="15" max="16384" width="9.00390625" style="97" customWidth="1"/>
  </cols>
  <sheetData>
    <row r="1" ht="15.75">
      <c r="K1" s="373" t="s">
        <v>675</v>
      </c>
    </row>
    <row r="2" ht="15.75">
      <c r="K2" s="373" t="s">
        <v>297</v>
      </c>
    </row>
    <row r="3" ht="15.75">
      <c r="K3" s="373" t="s">
        <v>319</v>
      </c>
    </row>
    <row r="4" ht="15.75">
      <c r="K4" s="373"/>
    </row>
    <row r="5" spans="1:11" ht="15.75">
      <c r="A5" s="681" t="s">
        <v>700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</row>
    <row r="6" ht="15.75">
      <c r="A6" s="380"/>
    </row>
    <row r="7" spans="1:11" ht="15.75">
      <c r="A7" s="380"/>
      <c r="K7" s="374" t="s">
        <v>298</v>
      </c>
    </row>
    <row r="8" spans="1:11" ht="15.75">
      <c r="A8" s="380"/>
      <c r="K8" s="374" t="s">
        <v>729</v>
      </c>
    </row>
    <row r="9" spans="1:11" ht="15.75">
      <c r="A9" s="380"/>
      <c r="K9" s="374"/>
    </row>
    <row r="10" spans="1:11" ht="15.75">
      <c r="A10" s="380"/>
      <c r="K10" s="505" t="s">
        <v>746</v>
      </c>
    </row>
    <row r="11" spans="1:11" ht="15.75">
      <c r="A11" s="380"/>
      <c r="K11" s="374" t="s">
        <v>759</v>
      </c>
    </row>
    <row r="12" spans="1:11" ht="15.75">
      <c r="A12" s="380"/>
      <c r="K12" s="374" t="s">
        <v>302</v>
      </c>
    </row>
    <row r="13" ht="15.75">
      <c r="D13" s="380" t="s">
        <v>520</v>
      </c>
    </row>
    <row r="14" spans="1:8" ht="16.5" thickBot="1">
      <c r="A14" s="379" t="s">
        <v>583</v>
      </c>
      <c r="B14" s="379" t="s">
        <v>584</v>
      </c>
      <c r="D14" s="381"/>
      <c r="E14" s="382"/>
      <c r="F14" s="382"/>
      <c r="G14" s="382"/>
      <c r="H14" s="382"/>
    </row>
    <row r="15" spans="1:2" ht="15.75">
      <c r="A15" s="383" t="s">
        <v>585</v>
      </c>
      <c r="B15" s="445">
        <v>1603649</v>
      </c>
    </row>
    <row r="16" spans="1:2" ht="15.75">
      <c r="A16" s="384" t="s">
        <v>586</v>
      </c>
      <c r="B16" s="446">
        <v>0</v>
      </c>
    </row>
    <row r="17" spans="1:4" ht="15.75">
      <c r="A17" s="384" t="s">
        <v>587</v>
      </c>
      <c r="B17" s="446">
        <v>20</v>
      </c>
      <c r="D17" s="447" t="s">
        <v>462</v>
      </c>
    </row>
    <row r="18" spans="1:14" ht="16.5" thickBot="1">
      <c r="A18" s="385" t="s">
        <v>588</v>
      </c>
      <c r="B18" s="448">
        <v>2</v>
      </c>
      <c r="D18" s="682" t="s">
        <v>589</v>
      </c>
      <c r="E18" s="682"/>
      <c r="F18" s="386"/>
      <c r="G18" s="450">
        <f>SUM(B81:K81)</f>
        <v>0</v>
      </c>
      <c r="K18" s="506">
        <f>G18</f>
        <v>0</v>
      </c>
      <c r="N18" s="387"/>
    </row>
    <row r="19" spans="1:11" ht="15.75">
      <c r="A19" s="383" t="s">
        <v>590</v>
      </c>
      <c r="B19" s="445">
        <v>0</v>
      </c>
      <c r="D19" s="682" t="s">
        <v>591</v>
      </c>
      <c r="E19" s="682"/>
      <c r="F19" s="386"/>
      <c r="G19" s="450" t="str">
        <f>IF(SUM(B82:K82)=0,"не окупается",SUM(B82:K82))</f>
        <v>не окупается</v>
      </c>
      <c r="K19" s="506" t="str">
        <f>G19</f>
        <v>не окупается</v>
      </c>
    </row>
    <row r="20" spans="1:11" ht="15.75">
      <c r="A20" s="384" t="s">
        <v>592</v>
      </c>
      <c r="B20" s="446">
        <v>20</v>
      </c>
      <c r="D20" s="682" t="s">
        <v>593</v>
      </c>
      <c r="E20" s="682"/>
      <c r="F20" s="386"/>
      <c r="G20" s="451">
        <f>K79</f>
        <v>3772511.0253439904</v>
      </c>
      <c r="K20" s="506">
        <f>G20</f>
        <v>3772511.0253439904</v>
      </c>
    </row>
    <row r="21" spans="1:11" ht="15.75">
      <c r="A21" s="384" t="s">
        <v>594</v>
      </c>
      <c r="B21" s="446">
        <v>0</v>
      </c>
      <c r="D21" s="682" t="s">
        <v>595</v>
      </c>
      <c r="E21" s="682"/>
      <c r="F21" s="386"/>
      <c r="G21" s="449" t="str">
        <f>IF(G20&gt;0,"да","нет")</f>
        <v>да</v>
      </c>
      <c r="K21" s="506" t="str">
        <f>G21</f>
        <v>да</v>
      </c>
    </row>
    <row r="22" spans="1:2" ht="15.75">
      <c r="A22" s="384" t="s">
        <v>596</v>
      </c>
      <c r="B22" s="446">
        <v>0</v>
      </c>
    </row>
    <row r="23" spans="1:2" ht="15.75">
      <c r="A23" s="384" t="s">
        <v>597</v>
      </c>
      <c r="B23" s="446">
        <v>0</v>
      </c>
    </row>
    <row r="24" spans="1:2" ht="15.75">
      <c r="A24" s="384" t="s">
        <v>598</v>
      </c>
      <c r="B24" s="446">
        <v>0</v>
      </c>
    </row>
    <row r="25" spans="1:2" ht="15.75">
      <c r="A25" s="388" t="s">
        <v>520</v>
      </c>
      <c r="B25" s="452">
        <v>0</v>
      </c>
    </row>
    <row r="26" spans="1:2" ht="16.5" thickBot="1">
      <c r="A26" s="385" t="s">
        <v>89</v>
      </c>
      <c r="B26" s="453">
        <v>0.2</v>
      </c>
    </row>
    <row r="27" spans="1:2" ht="15.75">
      <c r="A27" s="383" t="s">
        <v>520</v>
      </c>
      <c r="B27" s="445">
        <v>0</v>
      </c>
    </row>
    <row r="28" spans="1:2" ht="15.75">
      <c r="A28" s="384" t="s">
        <v>599</v>
      </c>
      <c r="B28" s="446">
        <v>0</v>
      </c>
    </row>
    <row r="29" spans="1:2" ht="16.5" thickBot="1">
      <c r="A29" s="388" t="s">
        <v>600</v>
      </c>
      <c r="B29" s="454">
        <v>0.1</v>
      </c>
    </row>
    <row r="30" spans="1:2" ht="15.75">
      <c r="A30" s="389" t="s">
        <v>601</v>
      </c>
      <c r="B30" s="455">
        <v>4</v>
      </c>
    </row>
    <row r="31" spans="1:2" ht="15.75">
      <c r="A31" s="390" t="s">
        <v>602</v>
      </c>
      <c r="B31" s="456">
        <v>0.12</v>
      </c>
    </row>
    <row r="32" spans="1:2" ht="15.75">
      <c r="A32" s="390" t="s">
        <v>603</v>
      </c>
      <c r="B32" s="457">
        <v>0.15</v>
      </c>
    </row>
    <row r="33" spans="1:2" ht="15.75">
      <c r="A33" s="390" t="s">
        <v>604</v>
      </c>
      <c r="B33" s="457">
        <v>0.75</v>
      </c>
    </row>
    <row r="34" spans="1:2" ht="15.75">
      <c r="A34" s="390" t="s">
        <v>605</v>
      </c>
      <c r="B34" s="457">
        <v>0.125</v>
      </c>
    </row>
    <row r="35" spans="1:2" ht="15.75">
      <c r="A35" s="390" t="s">
        <v>606</v>
      </c>
      <c r="B35" s="457">
        <f>1-B33</f>
        <v>0.25</v>
      </c>
    </row>
    <row r="36" spans="1:14" ht="16.5" thickBot="1">
      <c r="A36" s="507" t="s">
        <v>607</v>
      </c>
      <c r="B36" s="508">
        <f>B35*B34+B33*B32*(1-B26)</f>
        <v>0.12125</v>
      </c>
      <c r="N36" s="509"/>
    </row>
    <row r="37" spans="1:14" ht="16.5" thickBot="1">
      <c r="A37" s="510"/>
      <c r="B37" s="521">
        <v>2015</v>
      </c>
      <c r="C37" s="521">
        <v>2016</v>
      </c>
      <c r="D37" s="521">
        <v>2017</v>
      </c>
      <c r="E37" s="521">
        <v>2018</v>
      </c>
      <c r="F37" s="521">
        <v>2019</v>
      </c>
      <c r="G37" s="521">
        <v>2020</v>
      </c>
      <c r="H37" s="521">
        <v>2021</v>
      </c>
      <c r="I37" s="521">
        <v>2022</v>
      </c>
      <c r="J37" s="521">
        <v>2023</v>
      </c>
      <c r="K37" s="521">
        <v>2024</v>
      </c>
      <c r="N37" s="511"/>
    </row>
    <row r="38" spans="1:14" ht="47.25">
      <c r="A38" s="391" t="s">
        <v>608</v>
      </c>
      <c r="B38" s="375">
        <f>B37</f>
        <v>2015</v>
      </c>
      <c r="C38" s="376" t="s">
        <v>581</v>
      </c>
      <c r="D38" s="375" t="s">
        <v>582</v>
      </c>
      <c r="E38" s="375" t="s">
        <v>735</v>
      </c>
      <c r="F38" s="375" t="s">
        <v>693</v>
      </c>
      <c r="G38" s="376" t="s">
        <v>694</v>
      </c>
      <c r="H38" s="375" t="s">
        <v>695</v>
      </c>
      <c r="I38" s="376" t="s">
        <v>696</v>
      </c>
      <c r="J38" s="375" t="s">
        <v>697</v>
      </c>
      <c r="K38" s="377" t="s">
        <v>699</v>
      </c>
      <c r="N38" s="509"/>
    </row>
    <row r="39" spans="1:14" ht="15.75" outlineLevel="1">
      <c r="A39" s="392" t="s">
        <v>609</v>
      </c>
      <c r="B39" s="512">
        <v>0.048</v>
      </c>
      <c r="C39" s="512">
        <v>0.048</v>
      </c>
      <c r="D39" s="512">
        <v>0.048</v>
      </c>
      <c r="E39" s="512">
        <v>0.048</v>
      </c>
      <c r="F39" s="512">
        <v>0.048</v>
      </c>
      <c r="G39" s="512">
        <v>0.048</v>
      </c>
      <c r="H39" s="512">
        <v>0.048</v>
      </c>
      <c r="I39" s="512">
        <v>0.048</v>
      </c>
      <c r="J39" s="512">
        <v>0.048</v>
      </c>
      <c r="K39" s="512">
        <v>0.048</v>
      </c>
      <c r="N39" s="511"/>
    </row>
    <row r="40" spans="1:14" ht="15.75" outlineLevel="1">
      <c r="A40" s="392" t="s">
        <v>610</v>
      </c>
      <c r="B40" s="512">
        <f>B39</f>
        <v>0.048</v>
      </c>
      <c r="C40" s="512">
        <f aca="true" t="shared" si="0" ref="C40:K40">(1+B40)*(1+C39)-1</f>
        <v>0.09830400000000017</v>
      </c>
      <c r="D40" s="512">
        <f t="shared" si="0"/>
        <v>0.15102259200000012</v>
      </c>
      <c r="E40" s="512">
        <f t="shared" si="0"/>
        <v>0.2062716764160002</v>
      </c>
      <c r="F40" s="512">
        <f t="shared" si="0"/>
        <v>0.26417271688396826</v>
      </c>
      <c r="G40" s="512">
        <f t="shared" si="0"/>
        <v>0.3248530072943987</v>
      </c>
      <c r="H40" s="512">
        <f t="shared" si="0"/>
        <v>0.38844595164453</v>
      </c>
      <c r="I40" s="512">
        <f t="shared" si="0"/>
        <v>0.4550913573234674</v>
      </c>
      <c r="J40" s="512">
        <f t="shared" si="0"/>
        <v>0.5249357424749939</v>
      </c>
      <c r="K40" s="513">
        <f t="shared" si="0"/>
        <v>0.5981326581137936</v>
      </c>
      <c r="N40" s="509"/>
    </row>
    <row r="41" spans="1:14" s="380" customFormat="1" ht="16.5" thickBot="1">
      <c r="A41" s="393" t="s">
        <v>611</v>
      </c>
      <c r="B41" s="458">
        <v>150000</v>
      </c>
      <c r="C41" s="459">
        <f>B41*(1+C40)</f>
        <v>164745.60000000003</v>
      </c>
      <c r="D41" s="459">
        <f aca="true" t="shared" si="1" ref="D41:K41">C41*(1+D40)</f>
        <v>189625.90753259527</v>
      </c>
      <c r="E41" s="459">
        <f t="shared" si="1"/>
        <v>228740.36137124914</v>
      </c>
      <c r="F41" s="459">
        <f t="shared" si="1"/>
        <v>289167.32409571274</v>
      </c>
      <c r="G41" s="459">
        <f t="shared" si="1"/>
        <v>383104.1989394791</v>
      </c>
      <c r="H41" s="459">
        <f t="shared" si="1"/>
        <v>531919.4740755403</v>
      </c>
      <c r="I41" s="459">
        <f t="shared" si="1"/>
        <v>773991.4295193629</v>
      </c>
      <c r="J41" s="459">
        <f t="shared" si="1"/>
        <v>1180287.1952433914</v>
      </c>
      <c r="K41" s="460">
        <f t="shared" si="1"/>
        <v>1886255.5126719952</v>
      </c>
      <c r="N41" s="511"/>
    </row>
    <row r="42" spans="2:14" ht="16.5" thickBot="1">
      <c r="B42" s="514">
        <f>B45+B59</f>
        <v>1523466.55</v>
      </c>
      <c r="C42" s="514">
        <f>B42+C59</f>
        <v>1443284.1</v>
      </c>
      <c r="D42" s="514">
        <f aca="true" t="shared" si="2" ref="D42:K42">C42+D59</f>
        <v>823284.1000000001</v>
      </c>
      <c r="E42" s="514">
        <f t="shared" si="2"/>
        <v>203284.1000000001</v>
      </c>
      <c r="F42" s="514">
        <f t="shared" si="2"/>
        <v>-416715.8999999999</v>
      </c>
      <c r="G42" s="514">
        <f t="shared" si="2"/>
        <v>-1036715.8999999999</v>
      </c>
      <c r="H42" s="514">
        <f t="shared" si="2"/>
        <v>-1656715.9</v>
      </c>
      <c r="I42" s="514">
        <f t="shared" si="2"/>
        <v>-2276715.9</v>
      </c>
      <c r="J42" s="514">
        <f t="shared" si="2"/>
        <v>-2896715.9</v>
      </c>
      <c r="K42" s="514">
        <f t="shared" si="2"/>
        <v>-3516715.9</v>
      </c>
      <c r="N42" s="509"/>
    </row>
    <row r="43" spans="1:23" ht="47.25">
      <c r="A43" s="394" t="s">
        <v>612</v>
      </c>
      <c r="B43" s="375" t="s">
        <v>580</v>
      </c>
      <c r="C43" s="376" t="s">
        <v>581</v>
      </c>
      <c r="D43" s="375" t="s">
        <v>582</v>
      </c>
      <c r="E43" s="376" t="s">
        <v>42</v>
      </c>
      <c r="F43" s="375" t="s">
        <v>693</v>
      </c>
      <c r="G43" s="376" t="s">
        <v>694</v>
      </c>
      <c r="H43" s="375" t="s">
        <v>695</v>
      </c>
      <c r="I43" s="376" t="s">
        <v>696</v>
      </c>
      <c r="J43" s="375" t="s">
        <v>697</v>
      </c>
      <c r="K43" s="377" t="s">
        <v>699</v>
      </c>
      <c r="L43" s="395"/>
      <c r="M43" s="395"/>
      <c r="N43" s="511"/>
      <c r="O43" s="395"/>
      <c r="P43" s="395"/>
      <c r="Q43" s="395"/>
      <c r="R43" s="395"/>
      <c r="S43" s="395"/>
      <c r="T43" s="395"/>
      <c r="U43" s="395"/>
      <c r="V43" s="395"/>
      <c r="W43" s="395"/>
    </row>
    <row r="44" spans="1:23" ht="15.75">
      <c r="A44" s="396" t="s">
        <v>613</v>
      </c>
      <c r="B44" s="461">
        <v>0</v>
      </c>
      <c r="C44" s="461">
        <f>B44+B45-B46</f>
        <v>1202736.75</v>
      </c>
      <c r="D44" s="461">
        <f aca="true" t="shared" si="3" ref="D44:K44">C44+C45-C46</f>
        <v>801824.5</v>
      </c>
      <c r="E44" s="461">
        <f>D44+D45-D46</f>
        <v>400912.25</v>
      </c>
      <c r="F44" s="461">
        <f t="shared" si="3"/>
        <v>0</v>
      </c>
      <c r="G44" s="461">
        <f t="shared" si="3"/>
        <v>0</v>
      </c>
      <c r="H44" s="461">
        <f t="shared" si="3"/>
        <v>0</v>
      </c>
      <c r="I44" s="461">
        <f t="shared" si="3"/>
        <v>0</v>
      </c>
      <c r="J44" s="461">
        <f t="shared" si="3"/>
        <v>0</v>
      </c>
      <c r="K44" s="462">
        <f t="shared" si="3"/>
        <v>0</v>
      </c>
      <c r="L44" s="395"/>
      <c r="M44" s="395"/>
      <c r="N44" s="515"/>
      <c r="O44" s="395"/>
      <c r="P44" s="395"/>
      <c r="Q44" s="395"/>
      <c r="R44" s="395"/>
      <c r="S44" s="395"/>
      <c r="T44" s="395"/>
      <c r="U44" s="395"/>
      <c r="V44" s="395"/>
      <c r="W44" s="395"/>
    </row>
    <row r="45" spans="1:23" ht="15.75">
      <c r="A45" s="396" t="s">
        <v>614</v>
      </c>
      <c r="B45" s="461">
        <f>B15</f>
        <v>1603649</v>
      </c>
      <c r="C45" s="461">
        <v>0</v>
      </c>
      <c r="D45" s="461">
        <v>0</v>
      </c>
      <c r="E45" s="461">
        <v>0</v>
      </c>
      <c r="F45" s="461">
        <v>0</v>
      </c>
      <c r="G45" s="461">
        <v>0</v>
      </c>
      <c r="H45" s="461">
        <v>0</v>
      </c>
      <c r="I45" s="461">
        <v>0</v>
      </c>
      <c r="J45" s="461">
        <v>0</v>
      </c>
      <c r="K45" s="462">
        <v>0</v>
      </c>
      <c r="L45" s="395"/>
      <c r="M45" s="395"/>
      <c r="N45" s="511"/>
      <c r="O45" s="395"/>
      <c r="P45" s="395"/>
      <c r="Q45" s="395"/>
      <c r="R45" s="395"/>
      <c r="S45" s="395"/>
      <c r="T45" s="395"/>
      <c r="U45" s="395"/>
      <c r="V45" s="395"/>
      <c r="W45" s="395"/>
    </row>
    <row r="46" spans="1:23" ht="15.75">
      <c r="A46" s="392" t="s">
        <v>615</v>
      </c>
      <c r="B46" s="461">
        <f>$B$45/$B$30</f>
        <v>400912.25</v>
      </c>
      <c r="C46" s="461">
        <f>IF(ROUND(C44,1)=0,0,B46+C45/$B$30)</f>
        <v>400912.25</v>
      </c>
      <c r="D46" s="461">
        <f aca="true" t="shared" si="4" ref="D46:J46">IF(ROUND(D44,1)=0,0,C46+D45/$B$30)</f>
        <v>400912.25</v>
      </c>
      <c r="E46" s="461">
        <f t="shared" si="4"/>
        <v>400912.25</v>
      </c>
      <c r="F46" s="461">
        <f t="shared" si="4"/>
        <v>0</v>
      </c>
      <c r="G46" s="461">
        <f t="shared" si="4"/>
        <v>0</v>
      </c>
      <c r="H46" s="461">
        <f t="shared" si="4"/>
        <v>0</v>
      </c>
      <c r="I46" s="461">
        <f t="shared" si="4"/>
        <v>0</v>
      </c>
      <c r="J46" s="461">
        <f t="shared" si="4"/>
        <v>0</v>
      </c>
      <c r="K46" s="462">
        <f>IF(ROUND(K44,1)=0,0,J46+K45/$B$30)</f>
        <v>0</v>
      </c>
      <c r="L46" s="395"/>
      <c r="M46" s="395"/>
      <c r="N46" s="515"/>
      <c r="O46" s="395"/>
      <c r="P46" s="395"/>
      <c r="Q46" s="395"/>
      <c r="R46" s="395"/>
      <c r="S46" s="395"/>
      <c r="T46" s="395"/>
      <c r="U46" s="395"/>
      <c r="V46" s="395"/>
      <c r="W46" s="395"/>
    </row>
    <row r="47" spans="1:23" ht="16.5" thickBot="1">
      <c r="A47" s="393" t="s">
        <v>616</v>
      </c>
      <c r="B47" s="463">
        <f>B45*15/100</f>
        <v>240547.35</v>
      </c>
      <c r="C47" s="463">
        <f>C44*15/100</f>
        <v>180410.5125</v>
      </c>
      <c r="D47" s="463">
        <f>D44*15/100</f>
        <v>120273.675</v>
      </c>
      <c r="E47" s="463">
        <f>E44*15/100</f>
        <v>60136.8375</v>
      </c>
      <c r="F47" s="463">
        <f aca="true" t="shared" si="5" ref="F47:K47">AVERAGE(SUM(F44:F45),(SUM(F44:F45)-F46))*$B$32</f>
        <v>0</v>
      </c>
      <c r="G47" s="463">
        <f t="shared" si="5"/>
        <v>0</v>
      </c>
      <c r="H47" s="463">
        <f t="shared" si="5"/>
        <v>0</v>
      </c>
      <c r="I47" s="463">
        <f t="shared" si="5"/>
        <v>0</v>
      </c>
      <c r="J47" s="463">
        <f t="shared" si="5"/>
        <v>0</v>
      </c>
      <c r="K47" s="464">
        <f t="shared" si="5"/>
        <v>0</v>
      </c>
      <c r="L47" s="395"/>
      <c r="M47" s="395"/>
      <c r="N47" s="511"/>
      <c r="O47" s="395"/>
      <c r="P47" s="395"/>
      <c r="Q47" s="395"/>
      <c r="R47" s="395"/>
      <c r="S47" s="395"/>
      <c r="T47" s="395"/>
      <c r="U47" s="395"/>
      <c r="V47" s="395"/>
      <c r="W47" s="395"/>
    </row>
    <row r="48" spans="1:23" ht="16.5" thickBot="1">
      <c r="A48" s="397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5"/>
      <c r="M48" s="395"/>
      <c r="N48" s="515"/>
      <c r="O48" s="395"/>
      <c r="P48" s="395"/>
      <c r="Q48" s="395"/>
      <c r="R48" s="395"/>
      <c r="S48" s="395"/>
      <c r="T48" s="395"/>
      <c r="U48" s="395"/>
      <c r="V48" s="395"/>
      <c r="W48" s="395"/>
    </row>
    <row r="49" spans="1:11" s="400" customFormat="1" ht="47.25">
      <c r="A49" s="394" t="s">
        <v>617</v>
      </c>
      <c r="B49" s="399">
        <f>B38</f>
        <v>2015</v>
      </c>
      <c r="C49" s="399" t="str">
        <f aca="true" t="shared" si="6" ref="C49:J49">C38</f>
        <v>N+1</v>
      </c>
      <c r="D49" s="399" t="str">
        <f t="shared" si="6"/>
        <v>N+2</v>
      </c>
      <c r="E49" s="399" t="str">
        <f t="shared" si="6"/>
        <v>N+3</v>
      </c>
      <c r="F49" s="399" t="str">
        <f t="shared" si="6"/>
        <v>N+4</v>
      </c>
      <c r="G49" s="399" t="str">
        <f t="shared" si="6"/>
        <v>N+5</v>
      </c>
      <c r="H49" s="399" t="str">
        <f t="shared" si="6"/>
        <v>N+6</v>
      </c>
      <c r="I49" s="399" t="str">
        <f t="shared" si="6"/>
        <v>N+7</v>
      </c>
      <c r="J49" s="399" t="str">
        <f t="shared" si="6"/>
        <v>N+8</v>
      </c>
      <c r="K49" s="378" t="s">
        <v>699</v>
      </c>
    </row>
    <row r="50" spans="1:11" s="380" customFormat="1" ht="14.25">
      <c r="A50" s="401" t="s">
        <v>618</v>
      </c>
      <c r="B50" s="465">
        <f>B41</f>
        <v>150000</v>
      </c>
      <c r="C50" s="465">
        <f aca="true" t="shared" si="7" ref="C50:J50">C41</f>
        <v>164745.60000000003</v>
      </c>
      <c r="D50" s="465">
        <f t="shared" si="7"/>
        <v>189625.90753259527</v>
      </c>
      <c r="E50" s="465">
        <f t="shared" si="7"/>
        <v>228740.36137124914</v>
      </c>
      <c r="F50" s="465">
        <f t="shared" si="7"/>
        <v>289167.32409571274</v>
      </c>
      <c r="G50" s="465">
        <f t="shared" si="7"/>
        <v>383104.1989394791</v>
      </c>
      <c r="H50" s="465">
        <f t="shared" si="7"/>
        <v>531919.4740755403</v>
      </c>
      <c r="I50" s="465">
        <f t="shared" si="7"/>
        <v>773991.4295193629</v>
      </c>
      <c r="J50" s="465">
        <f t="shared" si="7"/>
        <v>1180287.1952433914</v>
      </c>
      <c r="K50" s="466">
        <f>K41*$B$18</f>
        <v>3772511.0253439904</v>
      </c>
    </row>
    <row r="51" spans="1:11" ht="15.75">
      <c r="A51" s="396" t="s">
        <v>619</v>
      </c>
      <c r="B51" s="467">
        <f>SUM(B52:B57)</f>
        <v>-37044.291900000004</v>
      </c>
      <c r="C51" s="467">
        <f aca="true" t="shared" si="8" ref="C51:K51">SUM(C52:C57)</f>
        <v>-31752.250200000006</v>
      </c>
      <c r="D51" s="467">
        <f t="shared" si="8"/>
        <v>-18112.250200000002</v>
      </c>
      <c r="E51" s="467">
        <f t="shared" si="8"/>
        <v>-4472.250200000002</v>
      </c>
      <c r="F51" s="467">
        <f>SUM(F52:F57)</f>
        <v>9167.7498</v>
      </c>
      <c r="G51" s="467">
        <f t="shared" si="8"/>
        <v>22807.7498</v>
      </c>
      <c r="H51" s="467">
        <f t="shared" si="8"/>
        <v>36447.749800000005</v>
      </c>
      <c r="I51" s="467">
        <f>SUM(I52:I57)</f>
        <v>50087.749800000005</v>
      </c>
      <c r="J51" s="467">
        <f t="shared" si="8"/>
        <v>63727.749800000005</v>
      </c>
      <c r="K51" s="468">
        <f t="shared" si="8"/>
        <v>77367.7498</v>
      </c>
    </row>
    <row r="52" spans="1:11" ht="15.75">
      <c r="A52" s="402" t="s">
        <v>620</v>
      </c>
      <c r="B52" s="467">
        <f aca="true" t="shared" si="9" ref="B52:K52">-IF(B$38&lt;=$B$20,0,$B$19*(1+B$40)*$B$18)</f>
        <v>0</v>
      </c>
      <c r="C52" s="467">
        <f t="shared" si="9"/>
        <v>0</v>
      </c>
      <c r="D52" s="467">
        <f t="shared" si="9"/>
        <v>0</v>
      </c>
      <c r="E52" s="467">
        <f t="shared" si="9"/>
        <v>0</v>
      </c>
      <c r="F52" s="467">
        <f t="shared" si="9"/>
        <v>0</v>
      </c>
      <c r="G52" s="467">
        <f t="shared" si="9"/>
        <v>0</v>
      </c>
      <c r="H52" s="467">
        <f t="shared" si="9"/>
        <v>0</v>
      </c>
      <c r="I52" s="467">
        <f t="shared" si="9"/>
        <v>0</v>
      </c>
      <c r="J52" s="467">
        <f t="shared" si="9"/>
        <v>0</v>
      </c>
      <c r="K52" s="468">
        <f t="shared" si="9"/>
        <v>0</v>
      </c>
    </row>
    <row r="53" spans="1:11" ht="15.75">
      <c r="A53" s="402" t="str">
        <f>A22</f>
        <v>Прочие расходы при эксплуатации объекта, руб. без НДС</v>
      </c>
      <c r="B53" s="467">
        <f aca="true" t="shared" si="10" ref="B53:K53">-IF(B$38&lt;=$B$23,0,$B$22*(1+B$40)*$B$18)</f>
        <v>0</v>
      </c>
      <c r="C53" s="467">
        <f t="shared" si="10"/>
        <v>0</v>
      </c>
      <c r="D53" s="467">
        <f t="shared" si="10"/>
        <v>0</v>
      </c>
      <c r="E53" s="467">
        <f t="shared" si="10"/>
        <v>0</v>
      </c>
      <c r="F53" s="467">
        <f t="shared" si="10"/>
        <v>0</v>
      </c>
      <c r="G53" s="467">
        <f t="shared" si="10"/>
        <v>0</v>
      </c>
      <c r="H53" s="467">
        <f t="shared" si="10"/>
        <v>0</v>
      </c>
      <c r="I53" s="467">
        <f t="shared" si="10"/>
        <v>0</v>
      </c>
      <c r="J53" s="467">
        <f t="shared" si="10"/>
        <v>0</v>
      </c>
      <c r="K53" s="468">
        <f t="shared" si="10"/>
        <v>0</v>
      </c>
    </row>
    <row r="54" spans="1:11" ht="15.75">
      <c r="A54" s="402" t="s">
        <v>520</v>
      </c>
      <c r="B54" s="467">
        <f aca="true" t="shared" si="11" ref="B54:K54">-IF(B$38&lt;=$B$20,0,$B$25*(1+B$40)*$B$18)</f>
        <v>0</v>
      </c>
      <c r="C54" s="467">
        <f t="shared" si="11"/>
        <v>0</v>
      </c>
      <c r="D54" s="467">
        <f t="shared" si="11"/>
        <v>0</v>
      </c>
      <c r="E54" s="467">
        <f t="shared" si="11"/>
        <v>0</v>
      </c>
      <c r="F54" s="467">
        <f t="shared" si="11"/>
        <v>0</v>
      </c>
      <c r="G54" s="467">
        <f t="shared" si="11"/>
        <v>0</v>
      </c>
      <c r="H54" s="467">
        <f t="shared" si="11"/>
        <v>0</v>
      </c>
      <c r="I54" s="467">
        <f t="shared" si="11"/>
        <v>0</v>
      </c>
      <c r="J54" s="467">
        <f t="shared" si="11"/>
        <v>0</v>
      </c>
      <c r="K54" s="468">
        <f t="shared" si="11"/>
        <v>0</v>
      </c>
    </row>
    <row r="55" spans="1:11" ht="15.75">
      <c r="A55" s="402" t="s">
        <v>520</v>
      </c>
      <c r="B55" s="467">
        <f aca="true" t="shared" si="12" ref="B55:K55">-$B$27*(1+B$40)*$B$18*365</f>
        <v>0</v>
      </c>
      <c r="C55" s="467">
        <f t="shared" si="12"/>
        <v>0</v>
      </c>
      <c r="D55" s="467">
        <f t="shared" si="12"/>
        <v>0</v>
      </c>
      <c r="E55" s="467">
        <f t="shared" si="12"/>
        <v>0</v>
      </c>
      <c r="F55" s="467">
        <f t="shared" si="12"/>
        <v>0</v>
      </c>
      <c r="G55" s="467">
        <f t="shared" si="12"/>
        <v>0</v>
      </c>
      <c r="H55" s="467">
        <f t="shared" si="12"/>
        <v>0</v>
      </c>
      <c r="I55" s="467">
        <f t="shared" si="12"/>
        <v>0</v>
      </c>
      <c r="J55" s="467">
        <f t="shared" si="12"/>
        <v>0</v>
      </c>
      <c r="K55" s="468">
        <f t="shared" si="12"/>
        <v>0</v>
      </c>
    </row>
    <row r="56" spans="1:11" ht="15.75">
      <c r="A56" s="402" t="s">
        <v>520</v>
      </c>
      <c r="B56" s="467">
        <f aca="true" t="shared" si="13" ref="B56:K56">-$B$28*(1+B$40)*12</f>
        <v>0</v>
      </c>
      <c r="C56" s="467">
        <f t="shared" si="13"/>
        <v>0</v>
      </c>
      <c r="D56" s="467">
        <f t="shared" si="13"/>
        <v>0</v>
      </c>
      <c r="E56" s="467">
        <f t="shared" si="13"/>
        <v>0</v>
      </c>
      <c r="F56" s="467">
        <f t="shared" si="13"/>
        <v>0</v>
      </c>
      <c r="G56" s="467">
        <f t="shared" si="13"/>
        <v>0</v>
      </c>
      <c r="H56" s="467">
        <f t="shared" si="13"/>
        <v>0</v>
      </c>
      <c r="I56" s="467">
        <f t="shared" si="13"/>
        <v>0</v>
      </c>
      <c r="J56" s="467">
        <f t="shared" si="13"/>
        <v>0</v>
      </c>
      <c r="K56" s="468">
        <f t="shared" si="13"/>
        <v>0</v>
      </c>
    </row>
    <row r="57" spans="1:11" ht="15.75">
      <c r="A57" s="402" t="s">
        <v>621</v>
      </c>
      <c r="B57" s="470">
        <f>-(B45-B59)*2.2%</f>
        <v>-37044.291900000004</v>
      </c>
      <c r="C57" s="467">
        <f>-(C42*2.2%)</f>
        <v>-31752.250200000006</v>
      </c>
      <c r="D57" s="467">
        <f aca="true" t="shared" si="14" ref="D57:K57">-(D42*2.2%)</f>
        <v>-18112.250200000002</v>
      </c>
      <c r="E57" s="467">
        <f t="shared" si="14"/>
        <v>-4472.250200000002</v>
      </c>
      <c r="F57" s="467">
        <f t="shared" si="14"/>
        <v>9167.7498</v>
      </c>
      <c r="G57" s="467">
        <f t="shared" si="14"/>
        <v>22807.7498</v>
      </c>
      <c r="H57" s="467">
        <f t="shared" si="14"/>
        <v>36447.749800000005</v>
      </c>
      <c r="I57" s="467">
        <f t="shared" si="14"/>
        <v>50087.749800000005</v>
      </c>
      <c r="J57" s="467">
        <f t="shared" si="14"/>
        <v>63727.749800000005</v>
      </c>
      <c r="K57" s="467">
        <f t="shared" si="14"/>
        <v>77367.7498</v>
      </c>
    </row>
    <row r="58" spans="1:11" s="380" customFormat="1" ht="14.25">
      <c r="A58" s="403" t="s">
        <v>106</v>
      </c>
      <c r="B58" s="471">
        <f>B60-B59</f>
        <v>456276.64972000004</v>
      </c>
      <c r="C58" s="465">
        <f aca="true" t="shared" si="15" ref="C58:K58">C60-C59</f>
        <v>420184.98226</v>
      </c>
      <c r="D58" s="465">
        <f t="shared" si="15"/>
        <v>946090.0637991143</v>
      </c>
      <c r="E58" s="465">
        <f t="shared" si="15"/>
        <v>949258.5709054989</v>
      </c>
      <c r="F58" s="465">
        <f t="shared" si="15"/>
        <v>978002.0886748553</v>
      </c>
      <c r="G58" s="465">
        <f t="shared" si="15"/>
        <v>1107094.3384873748</v>
      </c>
      <c r="H58" s="465">
        <f t="shared" si="15"/>
        <v>1302040.6686506483</v>
      </c>
      <c r="I58" s="465">
        <f t="shared" si="15"/>
        <v>1608895.0151832355</v>
      </c>
      <c r="J58" s="465">
        <f t="shared" si="15"/>
        <v>2112817.9340520697</v>
      </c>
      <c r="K58" s="465">
        <f t="shared" si="15"/>
        <v>5239854.530172789</v>
      </c>
    </row>
    <row r="59" spans="1:11" ht="15.75">
      <c r="A59" s="402" t="s">
        <v>30</v>
      </c>
      <c r="B59" s="470">
        <f>-(B45*1/20*100/100)</f>
        <v>-80182.45</v>
      </c>
      <c r="C59" s="467">
        <f>-(B45*1/20*100/100)</f>
        <v>-80182.45</v>
      </c>
      <c r="D59" s="467">
        <v>-620000</v>
      </c>
      <c r="E59" s="467">
        <v>-620000</v>
      </c>
      <c r="F59" s="467">
        <v>-620000</v>
      </c>
      <c r="G59" s="467">
        <v>-620000</v>
      </c>
      <c r="H59" s="467">
        <v>-620000</v>
      </c>
      <c r="I59" s="467">
        <v>-620000</v>
      </c>
      <c r="J59" s="467">
        <v>-620000</v>
      </c>
      <c r="K59" s="467">
        <v>-620000</v>
      </c>
    </row>
    <row r="60" spans="1:11" s="380" customFormat="1" ht="14.25">
      <c r="A60" s="403" t="s">
        <v>622</v>
      </c>
      <c r="B60" s="471">
        <f>B64-B63-B61</f>
        <v>376094.19972000003</v>
      </c>
      <c r="C60" s="465">
        <f aca="true" t="shared" si="16" ref="C60:K60">C64-C63-C61</f>
        <v>340002.53226</v>
      </c>
      <c r="D60" s="465">
        <f t="shared" si="16"/>
        <v>326090.0637991143</v>
      </c>
      <c r="E60" s="465">
        <f t="shared" si="16"/>
        <v>329258.570905499</v>
      </c>
      <c r="F60" s="465">
        <f t="shared" si="16"/>
        <v>358002.0886748553</v>
      </c>
      <c r="G60" s="465">
        <f t="shared" si="16"/>
        <v>487094.3384873749</v>
      </c>
      <c r="H60" s="465">
        <f t="shared" si="16"/>
        <v>682040.6686506483</v>
      </c>
      <c r="I60" s="465">
        <f t="shared" si="16"/>
        <v>988895.0151832354</v>
      </c>
      <c r="J60" s="465">
        <f t="shared" si="16"/>
        <v>1492817.93405207</v>
      </c>
      <c r="K60" s="465">
        <f t="shared" si="16"/>
        <v>4619854.530172789</v>
      </c>
    </row>
    <row r="61" spans="1:11" ht="15.75">
      <c r="A61" s="402" t="s">
        <v>623</v>
      </c>
      <c r="B61" s="470">
        <f aca="true" t="shared" si="17" ref="B61:K61">-B47</f>
        <v>-240547.35</v>
      </c>
      <c r="C61" s="467">
        <f t="shared" si="17"/>
        <v>-180410.5125</v>
      </c>
      <c r="D61" s="467">
        <f t="shared" si="17"/>
        <v>-120273.675</v>
      </c>
      <c r="E61" s="467">
        <f t="shared" si="17"/>
        <v>-60136.8375</v>
      </c>
      <c r="F61" s="467">
        <f t="shared" si="17"/>
        <v>0</v>
      </c>
      <c r="G61" s="467">
        <f t="shared" si="17"/>
        <v>0</v>
      </c>
      <c r="H61" s="467">
        <f t="shared" si="17"/>
        <v>0</v>
      </c>
      <c r="I61" s="467">
        <f t="shared" si="17"/>
        <v>0</v>
      </c>
      <c r="J61" s="467">
        <f t="shared" si="17"/>
        <v>0</v>
      </c>
      <c r="K61" s="468">
        <f t="shared" si="17"/>
        <v>0</v>
      </c>
    </row>
    <row r="62" spans="1:11" s="380" customFormat="1" ht="14.25">
      <c r="A62" s="403" t="s">
        <v>624</v>
      </c>
      <c r="B62" s="471">
        <f>B50</f>
        <v>150000</v>
      </c>
      <c r="C62" s="465">
        <f aca="true" t="shared" si="18" ref="C62:K62">C50</f>
        <v>164745.60000000003</v>
      </c>
      <c r="D62" s="465">
        <f t="shared" si="18"/>
        <v>189625.90753259527</v>
      </c>
      <c r="E62" s="465">
        <f t="shared" si="18"/>
        <v>228740.36137124914</v>
      </c>
      <c r="F62" s="465">
        <f t="shared" si="18"/>
        <v>289167.32409571274</v>
      </c>
      <c r="G62" s="465">
        <f t="shared" si="18"/>
        <v>383104.1989394791</v>
      </c>
      <c r="H62" s="465">
        <f t="shared" si="18"/>
        <v>531919.4740755403</v>
      </c>
      <c r="I62" s="465">
        <f t="shared" si="18"/>
        <v>773991.4295193629</v>
      </c>
      <c r="J62" s="465">
        <f t="shared" si="18"/>
        <v>1180287.1952433914</v>
      </c>
      <c r="K62" s="465">
        <f t="shared" si="18"/>
        <v>3772511.0253439904</v>
      </c>
    </row>
    <row r="63" spans="1:11" ht="15.75">
      <c r="A63" s="402" t="s">
        <v>89</v>
      </c>
      <c r="B63" s="470">
        <f>-(B50+B51)*20%</f>
        <v>-22591.14162</v>
      </c>
      <c r="C63" s="467">
        <f aca="true" t="shared" si="19" ref="C63:K63">-(C50+C51)*20%</f>
        <v>-26598.669960000007</v>
      </c>
      <c r="D63" s="467">
        <f t="shared" si="19"/>
        <v>-34302.73146651906</v>
      </c>
      <c r="E63" s="467">
        <f t="shared" si="19"/>
        <v>-44853.62223424983</v>
      </c>
      <c r="F63" s="467">
        <f t="shared" si="19"/>
        <v>-59667.01477914255</v>
      </c>
      <c r="G63" s="467">
        <f t="shared" si="19"/>
        <v>-81182.38974789582</v>
      </c>
      <c r="H63" s="467">
        <f t="shared" si="19"/>
        <v>-113673.44477510807</v>
      </c>
      <c r="I63" s="467">
        <f t="shared" si="19"/>
        <v>-164815.83586387258</v>
      </c>
      <c r="J63" s="467">
        <f t="shared" si="19"/>
        <v>-248802.98900867833</v>
      </c>
      <c r="K63" s="467">
        <f t="shared" si="19"/>
        <v>-769975.7550287981</v>
      </c>
    </row>
    <row r="64" spans="1:11" ht="16.5" thickBot="1">
      <c r="A64" s="404" t="s">
        <v>455</v>
      </c>
      <c r="B64" s="516">
        <f>B50+B51</f>
        <v>112955.70809999999</v>
      </c>
      <c r="C64" s="469">
        <f aca="true" t="shared" si="20" ref="C64:J64">C50+C51</f>
        <v>132993.34980000003</v>
      </c>
      <c r="D64" s="469">
        <f t="shared" si="20"/>
        <v>171513.65733259526</v>
      </c>
      <c r="E64" s="469">
        <f t="shared" si="20"/>
        <v>224268.11117124913</v>
      </c>
      <c r="F64" s="469">
        <f t="shared" si="20"/>
        <v>298335.07389571273</v>
      </c>
      <c r="G64" s="469">
        <f t="shared" si="20"/>
        <v>405911.94873947906</v>
      </c>
      <c r="H64" s="469">
        <f t="shared" si="20"/>
        <v>568367.2238755403</v>
      </c>
      <c r="I64" s="469">
        <f t="shared" si="20"/>
        <v>824079.1793193629</v>
      </c>
      <c r="J64" s="469">
        <f t="shared" si="20"/>
        <v>1244014.9450433915</v>
      </c>
      <c r="K64" s="469">
        <f>K50+K51</f>
        <v>3849878.7751439903</v>
      </c>
    </row>
    <row r="65" spans="1:23" ht="16.5" thickBot="1">
      <c r="A65" s="400"/>
      <c r="B65" s="517"/>
      <c r="C65" s="518"/>
      <c r="D65" s="518"/>
      <c r="E65" s="518"/>
      <c r="F65" s="518"/>
      <c r="G65" s="518"/>
      <c r="H65" s="518"/>
      <c r="I65" s="518"/>
      <c r="J65" s="518"/>
      <c r="K65" s="518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31.5">
      <c r="A66" s="394" t="s">
        <v>625</v>
      </c>
      <c r="B66" s="375">
        <f>B49</f>
        <v>2015</v>
      </c>
      <c r="C66" s="399" t="str">
        <f aca="true" t="shared" si="21" ref="C66:J66">C49</f>
        <v>N+1</v>
      </c>
      <c r="D66" s="399" t="str">
        <f t="shared" si="21"/>
        <v>N+2</v>
      </c>
      <c r="E66" s="399" t="str">
        <f t="shared" si="21"/>
        <v>N+3</v>
      </c>
      <c r="F66" s="399" t="str">
        <f>F49</f>
        <v>N+4</v>
      </c>
      <c r="G66" s="399" t="str">
        <f t="shared" si="21"/>
        <v>N+5</v>
      </c>
      <c r="H66" s="399" t="str">
        <f t="shared" si="21"/>
        <v>N+6</v>
      </c>
      <c r="I66" s="399" t="str">
        <f t="shared" si="21"/>
        <v>N+7</v>
      </c>
      <c r="J66" s="399" t="str">
        <f t="shared" si="21"/>
        <v>N+8</v>
      </c>
      <c r="K66" s="378" t="s">
        <v>699</v>
      </c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s="380" customFormat="1" ht="14.25">
      <c r="A67" s="401" t="s">
        <v>622</v>
      </c>
      <c r="B67" s="471">
        <f>B60</f>
        <v>376094.19972000003</v>
      </c>
      <c r="C67" s="465">
        <f aca="true" t="shared" si="22" ref="C67:K67">C60</f>
        <v>340002.53226</v>
      </c>
      <c r="D67" s="465">
        <f t="shared" si="22"/>
        <v>326090.0637991143</v>
      </c>
      <c r="E67" s="465">
        <f t="shared" si="22"/>
        <v>329258.570905499</v>
      </c>
      <c r="F67" s="465">
        <f t="shared" si="22"/>
        <v>358002.0886748553</v>
      </c>
      <c r="G67" s="465">
        <f t="shared" si="22"/>
        <v>487094.3384873749</v>
      </c>
      <c r="H67" s="465">
        <f t="shared" si="22"/>
        <v>682040.6686506483</v>
      </c>
      <c r="I67" s="465">
        <f t="shared" si="22"/>
        <v>988895.0151832354</v>
      </c>
      <c r="J67" s="465">
        <f t="shared" si="22"/>
        <v>1492817.93405207</v>
      </c>
      <c r="K67" s="466">
        <f t="shared" si="22"/>
        <v>4619854.530172789</v>
      </c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</row>
    <row r="68" spans="1:23" ht="15.75">
      <c r="A68" s="402" t="s">
        <v>30</v>
      </c>
      <c r="B68" s="470">
        <f>-B59</f>
        <v>80182.45</v>
      </c>
      <c r="C68" s="467">
        <f aca="true" t="shared" si="23" ref="C68:K68">-C59</f>
        <v>80182.45</v>
      </c>
      <c r="D68" s="467">
        <f t="shared" si="23"/>
        <v>620000</v>
      </c>
      <c r="E68" s="467">
        <f t="shared" si="23"/>
        <v>620000</v>
      </c>
      <c r="F68" s="467">
        <f t="shared" si="23"/>
        <v>620000</v>
      </c>
      <c r="G68" s="467">
        <f t="shared" si="23"/>
        <v>620000</v>
      </c>
      <c r="H68" s="467">
        <f t="shared" si="23"/>
        <v>620000</v>
      </c>
      <c r="I68" s="467">
        <f t="shared" si="23"/>
        <v>620000</v>
      </c>
      <c r="J68" s="467">
        <f t="shared" si="23"/>
        <v>620000</v>
      </c>
      <c r="K68" s="468">
        <f t="shared" si="23"/>
        <v>620000</v>
      </c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5.75">
      <c r="A69" s="402" t="s">
        <v>623</v>
      </c>
      <c r="B69" s="470">
        <f>B61</f>
        <v>-240547.35</v>
      </c>
      <c r="C69" s="467">
        <f aca="true" t="shared" si="24" ref="C69:K69">C61</f>
        <v>-180410.5125</v>
      </c>
      <c r="D69" s="467">
        <f t="shared" si="24"/>
        <v>-120273.675</v>
      </c>
      <c r="E69" s="467">
        <f t="shared" si="24"/>
        <v>-60136.8375</v>
      </c>
      <c r="F69" s="467">
        <f t="shared" si="24"/>
        <v>0</v>
      </c>
      <c r="G69" s="467">
        <f t="shared" si="24"/>
        <v>0</v>
      </c>
      <c r="H69" s="467">
        <f t="shared" si="24"/>
        <v>0</v>
      </c>
      <c r="I69" s="467">
        <f t="shared" si="24"/>
        <v>0</v>
      </c>
      <c r="J69" s="467">
        <f t="shared" si="24"/>
        <v>0</v>
      </c>
      <c r="K69" s="468">
        <f t="shared" si="24"/>
        <v>0</v>
      </c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5.75">
      <c r="A70" s="402" t="s">
        <v>89</v>
      </c>
      <c r="B70" s="470">
        <f>B63</f>
        <v>-22591.14162</v>
      </c>
      <c r="C70" s="467">
        <f aca="true" t="shared" si="25" ref="C70:K70">C63</f>
        <v>-26598.669960000007</v>
      </c>
      <c r="D70" s="467">
        <f t="shared" si="25"/>
        <v>-34302.73146651906</v>
      </c>
      <c r="E70" s="467">
        <f t="shared" si="25"/>
        <v>-44853.62223424983</v>
      </c>
      <c r="F70" s="467">
        <f t="shared" si="25"/>
        <v>-59667.01477914255</v>
      </c>
      <c r="G70" s="467">
        <f t="shared" si="25"/>
        <v>-81182.38974789582</v>
      </c>
      <c r="H70" s="467">
        <f t="shared" si="25"/>
        <v>-113673.44477510807</v>
      </c>
      <c r="I70" s="467">
        <f t="shared" si="25"/>
        <v>-164815.83586387258</v>
      </c>
      <c r="J70" s="467">
        <f t="shared" si="25"/>
        <v>-248802.98900867833</v>
      </c>
      <c r="K70" s="467">
        <f t="shared" si="25"/>
        <v>-769975.7550287981</v>
      </c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5.75">
      <c r="A71" s="402" t="s">
        <v>626</v>
      </c>
      <c r="B71" s="470">
        <f>-(B50*0.18)</f>
        <v>-27000</v>
      </c>
      <c r="C71" s="470">
        <f aca="true" t="shared" si="26" ref="C71:K71">-(C50*0.18)</f>
        <v>-29654.208000000006</v>
      </c>
      <c r="D71" s="470">
        <f t="shared" si="26"/>
        <v>-34132.663355867146</v>
      </c>
      <c r="E71" s="470">
        <f t="shared" si="26"/>
        <v>-41173.26504682484</v>
      </c>
      <c r="F71" s="470">
        <f t="shared" si="26"/>
        <v>-52050.11833722829</v>
      </c>
      <c r="G71" s="470">
        <f t="shared" si="26"/>
        <v>-68958.75580910622</v>
      </c>
      <c r="H71" s="470">
        <f t="shared" si="26"/>
        <v>-95745.50533359725</v>
      </c>
      <c r="I71" s="470">
        <f t="shared" si="26"/>
        <v>-139318.4573134853</v>
      </c>
      <c r="J71" s="470">
        <f t="shared" si="26"/>
        <v>-212451.69514381044</v>
      </c>
      <c r="K71" s="470">
        <f t="shared" si="26"/>
        <v>-679051.9845619183</v>
      </c>
      <c r="L71" s="406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5.75">
      <c r="A72" s="402" t="s">
        <v>627</v>
      </c>
      <c r="B72" s="470">
        <f>-B50*(B29)</f>
        <v>-15000</v>
      </c>
      <c r="C72" s="467">
        <f>-(C50-B50)*$B$29</f>
        <v>-1474.5600000000036</v>
      </c>
      <c r="D72" s="467">
        <f aca="true" t="shared" si="27" ref="D72:K72">-(D50-C50)*$B$29</f>
        <v>-2488.030753259524</v>
      </c>
      <c r="E72" s="467">
        <f t="shared" si="27"/>
        <v>-3911.4453838653862</v>
      </c>
      <c r="F72" s="467">
        <f t="shared" si="27"/>
        <v>-6042.696272446361</v>
      </c>
      <c r="G72" s="467">
        <f t="shared" si="27"/>
        <v>-9393.687484376633</v>
      </c>
      <c r="H72" s="467">
        <f t="shared" si="27"/>
        <v>-14881.527513606125</v>
      </c>
      <c r="I72" s="467">
        <f t="shared" si="27"/>
        <v>-24207.195544382255</v>
      </c>
      <c r="J72" s="467">
        <f t="shared" si="27"/>
        <v>-40629.57657240286</v>
      </c>
      <c r="K72" s="468">
        <f t="shared" si="27"/>
        <v>-259222.3830100599</v>
      </c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11" ht="15.75">
      <c r="A73" s="402" t="s">
        <v>628</v>
      </c>
      <c r="B73" s="470">
        <f>B45</f>
        <v>1603649</v>
      </c>
      <c r="C73" s="467">
        <v>0</v>
      </c>
      <c r="D73" s="467">
        <v>0</v>
      </c>
      <c r="E73" s="467">
        <v>0</v>
      </c>
      <c r="F73" s="467">
        <v>0</v>
      </c>
      <c r="G73" s="467">
        <v>0</v>
      </c>
      <c r="H73" s="467">
        <v>0</v>
      </c>
      <c r="I73" s="467">
        <v>0</v>
      </c>
      <c r="J73" s="467">
        <v>0</v>
      </c>
      <c r="K73" s="467">
        <v>0</v>
      </c>
    </row>
    <row r="74" spans="1:11" ht="15.75">
      <c r="A74" s="402" t="s">
        <v>629</v>
      </c>
      <c r="B74" s="467">
        <f>B45-B46</f>
        <v>1202736.75</v>
      </c>
      <c r="C74" s="467">
        <f>C44-C46</f>
        <v>801824.5</v>
      </c>
      <c r="D74" s="467">
        <f aca="true" t="shared" si="28" ref="D74:K74">D44-D46</f>
        <v>400912.25</v>
      </c>
      <c r="E74" s="467">
        <f t="shared" si="28"/>
        <v>0</v>
      </c>
      <c r="F74" s="467">
        <f t="shared" si="28"/>
        <v>0</v>
      </c>
      <c r="G74" s="467">
        <f t="shared" si="28"/>
        <v>0</v>
      </c>
      <c r="H74" s="467">
        <f t="shared" si="28"/>
        <v>0</v>
      </c>
      <c r="I74" s="467">
        <f t="shared" si="28"/>
        <v>0</v>
      </c>
      <c r="J74" s="467">
        <f t="shared" si="28"/>
        <v>0</v>
      </c>
      <c r="K74" s="467">
        <f t="shared" si="28"/>
        <v>0</v>
      </c>
    </row>
    <row r="75" spans="1:11" s="380" customFormat="1" ht="14.25">
      <c r="A75" s="407" t="s">
        <v>630</v>
      </c>
      <c r="B75" s="465">
        <f>B64-B73</f>
        <v>-1490693.2919</v>
      </c>
      <c r="C75" s="465">
        <f>C64-C73</f>
        <v>132993.34980000003</v>
      </c>
      <c r="D75" s="465">
        <f aca="true" t="shared" si="29" ref="D75:K75">D64-D73</f>
        <v>171513.65733259526</v>
      </c>
      <c r="E75" s="465">
        <f t="shared" si="29"/>
        <v>224268.11117124913</v>
      </c>
      <c r="F75" s="465">
        <f t="shared" si="29"/>
        <v>298335.07389571273</v>
      </c>
      <c r="G75" s="465">
        <f t="shared" si="29"/>
        <v>405911.94873947906</v>
      </c>
      <c r="H75" s="465">
        <f t="shared" si="29"/>
        <v>568367.2238755403</v>
      </c>
      <c r="I75" s="465">
        <f t="shared" si="29"/>
        <v>824079.1793193629</v>
      </c>
      <c r="J75" s="465">
        <f t="shared" si="29"/>
        <v>1244014.9450433915</v>
      </c>
      <c r="K75" s="465">
        <f t="shared" si="29"/>
        <v>3849878.7751439903</v>
      </c>
    </row>
    <row r="76" spans="1:11" s="380" customFormat="1" ht="14.25">
      <c r="A76" s="407" t="s">
        <v>631</v>
      </c>
      <c r="B76" s="465">
        <f>SUM($B$75:B75)</f>
        <v>-1490693.2919</v>
      </c>
      <c r="C76" s="465">
        <f>SUM($B$75:C75)</f>
        <v>-1357699.9421</v>
      </c>
      <c r="D76" s="465">
        <f>SUM($B$75:D75)</f>
        <v>-1186186.284767405</v>
      </c>
      <c r="E76" s="465">
        <f>SUM($B$75:E75)</f>
        <v>-961918.1735961558</v>
      </c>
      <c r="F76" s="465">
        <f>SUM($B$75:F75)</f>
        <v>-663583.0997004431</v>
      </c>
      <c r="G76" s="465">
        <f>SUM($B$75:G75)</f>
        <v>-257671.15096096403</v>
      </c>
      <c r="H76" s="465">
        <f>SUM($B$75:H75)</f>
        <v>310696.0729145763</v>
      </c>
      <c r="I76" s="465">
        <f>SUM($B$75:I75)</f>
        <v>1134775.2522339392</v>
      </c>
      <c r="J76" s="465">
        <f>SUM($B$75:J75)</f>
        <v>2378790.197277331</v>
      </c>
      <c r="K76" s="465">
        <f>SUM($B$75:K75)</f>
        <v>6228668.972421321</v>
      </c>
    </row>
    <row r="77" spans="1:11" ht="15.75">
      <c r="A77" s="9" t="s">
        <v>632</v>
      </c>
      <c r="B77" s="519">
        <v>0.5</v>
      </c>
      <c r="C77" s="519">
        <v>0.67</v>
      </c>
      <c r="D77" s="519">
        <v>0.79</v>
      </c>
      <c r="E77" s="519">
        <v>1</v>
      </c>
      <c r="F77" s="519"/>
      <c r="G77" s="519"/>
      <c r="H77" s="519"/>
      <c r="I77" s="519"/>
      <c r="J77" s="519"/>
      <c r="K77" s="520"/>
    </row>
    <row r="78" spans="1:12" s="380" customFormat="1" ht="14.25">
      <c r="A78" s="408" t="s">
        <v>633</v>
      </c>
      <c r="B78" s="471">
        <f>B50*(1/1+B77)</f>
        <v>225000</v>
      </c>
      <c r="C78" s="471">
        <f aca="true" t="shared" si="30" ref="C78:K78">C50*(1/1+C77)</f>
        <v>275125.15200000006</v>
      </c>
      <c r="D78" s="471">
        <f t="shared" si="30"/>
        <v>339430.37448334554</v>
      </c>
      <c r="E78" s="471">
        <f t="shared" si="30"/>
        <v>457480.72274249827</v>
      </c>
      <c r="F78" s="471">
        <f t="shared" si="30"/>
        <v>289167.32409571274</v>
      </c>
      <c r="G78" s="471">
        <f t="shared" si="30"/>
        <v>383104.1989394791</v>
      </c>
      <c r="H78" s="471">
        <f t="shared" si="30"/>
        <v>531919.4740755403</v>
      </c>
      <c r="I78" s="471">
        <f t="shared" si="30"/>
        <v>773991.4295193629</v>
      </c>
      <c r="J78" s="471">
        <f t="shared" si="30"/>
        <v>1180287.1952433914</v>
      </c>
      <c r="K78" s="471">
        <f t="shared" si="30"/>
        <v>3772511.0253439904</v>
      </c>
      <c r="L78" s="409"/>
    </row>
    <row r="79" spans="1:11" s="380" customFormat="1" ht="14.25">
      <c r="A79" s="408" t="s">
        <v>634</v>
      </c>
      <c r="B79" s="471">
        <f>B78-B73</f>
        <v>-1378649</v>
      </c>
      <c r="C79" s="471">
        <f aca="true" t="shared" si="31" ref="C79:K79">C78-C73</f>
        <v>275125.15200000006</v>
      </c>
      <c r="D79" s="471">
        <f t="shared" si="31"/>
        <v>339430.37448334554</v>
      </c>
      <c r="E79" s="471">
        <f t="shared" si="31"/>
        <v>457480.72274249827</v>
      </c>
      <c r="F79" s="471">
        <f t="shared" si="31"/>
        <v>289167.32409571274</v>
      </c>
      <c r="G79" s="471">
        <f t="shared" si="31"/>
        <v>383104.1989394791</v>
      </c>
      <c r="H79" s="471">
        <f t="shared" si="31"/>
        <v>531919.4740755403</v>
      </c>
      <c r="I79" s="471">
        <f t="shared" si="31"/>
        <v>773991.4295193629</v>
      </c>
      <c r="J79" s="471">
        <f t="shared" si="31"/>
        <v>1180287.1952433914</v>
      </c>
      <c r="K79" s="471">
        <f t="shared" si="31"/>
        <v>3772511.0253439904</v>
      </c>
    </row>
    <row r="80" spans="1:11" s="380" customFormat="1" ht="14.25">
      <c r="A80" s="408" t="s">
        <v>635</v>
      </c>
      <c r="B80" s="472">
        <f>IF((ISERR(IRR($B$76:B76))),0,IF(IRR($B$75:B75)&lt;0,0,IRR($B$75:B75)))</f>
        <v>0</v>
      </c>
      <c r="C80" s="472">
        <f>IF((ISERR(IRR($B$76:C76))),0,IF(IRR($B$75:C75)&lt;0,0,IRR($B$75:C75)))</f>
        <v>0</v>
      </c>
      <c r="D80" s="472">
        <f>IF((ISERR(IRR($B$76:D76))),0,IF(IRR($B$75:D75)&lt;0,0,IRR($B$75:D75)))</f>
        <v>0</v>
      </c>
      <c r="E80" s="472">
        <f>IF((ISERR(IRR($B$76:E76))),0,IF(IRR($B$75:E75)&lt;0,0,IRR($B$75:E75)))</f>
        <v>0</v>
      </c>
      <c r="F80" s="472">
        <f>IF((ISERR(IRR($B$76:F76))),0,IF(IRR($B$75:F75)&lt;0,0,IRR($B$75:F75)))</f>
        <v>0</v>
      </c>
      <c r="G80" s="472">
        <f>IF((ISERR(IRR($B$76:G76))),0,IF(IRR($B$75:G75)&lt;0,0,IRR($B$75:G75)))</f>
        <v>0</v>
      </c>
      <c r="H80" s="472">
        <f>IF((ISERR(IRR($B$76:H76))),0,IF(IRR($B$75:H75)&lt;0,0,IRR($B$75:H75)))</f>
        <v>0</v>
      </c>
      <c r="I80" s="472">
        <f>IF((ISERR(IRR($B$76:I76))),0,IF(IRR($B$75:I75)&lt;0,0,IRR($B$75:I75)))</f>
        <v>0</v>
      </c>
      <c r="J80" s="472">
        <f>IF((ISERR(IRR($B$76:J76))),0,IF(IRR($B$75:J75)&lt;0,0,IRR($B$75:J75)))</f>
        <v>0.18195890588741673</v>
      </c>
      <c r="K80" s="472">
        <f>IF((ISERR(IRR($B$76:K76))),0,IF(IRR($B$75:K75)&lt;0,0,IRR($B$75:K75)))</f>
        <v>0.26851000395769853</v>
      </c>
    </row>
    <row r="81" spans="1:11" s="380" customFormat="1" ht="14.25">
      <c r="A81" s="408" t="s">
        <v>636</v>
      </c>
      <c r="B81" s="473">
        <f>IF(AND(B76&gt;0,B76&lt;0),(B66-(B76/(B76-B76))),0)</f>
        <v>0</v>
      </c>
      <c r="C81" s="473">
        <f aca="true" t="shared" si="32" ref="C81:K81">IF(AND(C76&gt;0,C76&lt;0),(C66-(C76/(C76-C76))),0)</f>
        <v>0</v>
      </c>
      <c r="D81" s="473">
        <f t="shared" si="32"/>
        <v>0</v>
      </c>
      <c r="E81" s="473">
        <f t="shared" si="32"/>
        <v>0</v>
      </c>
      <c r="F81" s="473">
        <f t="shared" si="32"/>
        <v>0</v>
      </c>
      <c r="G81" s="473">
        <f t="shared" si="32"/>
        <v>0</v>
      </c>
      <c r="H81" s="473">
        <f t="shared" si="32"/>
        <v>0</v>
      </c>
      <c r="I81" s="473">
        <f t="shared" si="32"/>
        <v>0</v>
      </c>
      <c r="J81" s="473">
        <f t="shared" si="32"/>
        <v>0</v>
      </c>
      <c r="K81" s="473">
        <f t="shared" si="32"/>
        <v>0</v>
      </c>
    </row>
    <row r="82" spans="1:11" s="380" customFormat="1" ht="15" thickBot="1">
      <c r="A82" s="410" t="s">
        <v>637</v>
      </c>
      <c r="B82" s="474">
        <f>IF(AND(B79&gt;0,B79&lt;0),(B66-(B79/(B79-B79))),0)</f>
        <v>0</v>
      </c>
      <c r="C82" s="474">
        <f aca="true" t="shared" si="33" ref="C82:K82">IF(AND(C79&gt;0,C79&lt;0),(C66-(C79/(C79-C79))),0)</f>
        <v>0</v>
      </c>
      <c r="D82" s="474">
        <f t="shared" si="33"/>
        <v>0</v>
      </c>
      <c r="E82" s="474">
        <f t="shared" si="33"/>
        <v>0</v>
      </c>
      <c r="F82" s="474">
        <f t="shared" si="33"/>
        <v>0</v>
      </c>
      <c r="G82" s="474">
        <f t="shared" si="33"/>
        <v>0</v>
      </c>
      <c r="H82" s="474">
        <f t="shared" si="33"/>
        <v>0</v>
      </c>
      <c r="I82" s="474">
        <f t="shared" si="33"/>
        <v>0</v>
      </c>
      <c r="J82" s="474">
        <f t="shared" si="33"/>
        <v>0</v>
      </c>
      <c r="K82" s="474">
        <f t="shared" si="33"/>
        <v>0</v>
      </c>
    </row>
    <row r="84" spans="1:11" ht="64.5" customHeight="1">
      <c r="A84" s="683" t="s">
        <v>701</v>
      </c>
      <c r="B84" s="683"/>
      <c r="C84" s="683"/>
      <c r="D84" s="683"/>
      <c r="E84" s="683"/>
      <c r="F84" s="683"/>
      <c r="G84" s="683"/>
      <c r="H84" s="683"/>
      <c r="I84" s="683"/>
      <c r="J84" s="683"/>
      <c r="K84" s="683"/>
    </row>
    <row r="86" ht="15.75">
      <c r="C86" s="411"/>
    </row>
  </sheetData>
  <sheetProtection/>
  <mergeCells count="6">
    <mergeCell ref="A5:K5"/>
    <mergeCell ref="D18:E18"/>
    <mergeCell ref="D19:E19"/>
    <mergeCell ref="D20:E20"/>
    <mergeCell ref="D21:E21"/>
    <mergeCell ref="A84:K84"/>
  </mergeCell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BreakPreview" zoomScale="60" zoomScaleNormal="70" zoomScalePageLayoutView="0" workbookViewId="0" topLeftCell="A1">
      <selection activeCell="N6" sqref="N6"/>
    </sheetView>
  </sheetViews>
  <sheetFormatPr defaultColWidth="9.00390625" defaultRowHeight="15.75" outlineLevelRow="1"/>
  <cols>
    <col min="1" max="1" width="54.00390625" style="97" customWidth="1"/>
    <col min="2" max="2" width="16.25390625" style="97" customWidth="1"/>
    <col min="3" max="3" width="12.375" style="97" customWidth="1"/>
    <col min="4" max="4" width="34.50390625" style="97" customWidth="1"/>
    <col min="5" max="5" width="15.625" style="97" hidden="1" customWidth="1"/>
    <col min="6" max="10" width="12.75390625" style="97" hidden="1" customWidth="1"/>
    <col min="11" max="11" width="24.875" style="97" customWidth="1"/>
    <col min="12" max="13" width="9.00390625" style="97" customWidth="1"/>
    <col min="14" max="14" width="90.25390625" style="97" customWidth="1"/>
    <col min="15" max="16384" width="9.00390625" style="97" customWidth="1"/>
  </cols>
  <sheetData>
    <row r="1" ht="15.75">
      <c r="K1" s="373" t="s">
        <v>675</v>
      </c>
    </row>
    <row r="2" ht="15.75">
      <c r="K2" s="373" t="s">
        <v>297</v>
      </c>
    </row>
    <row r="3" ht="15.75">
      <c r="K3" s="373" t="s">
        <v>319</v>
      </c>
    </row>
    <row r="4" ht="15.75">
      <c r="K4" s="373"/>
    </row>
    <row r="5" spans="1:11" ht="30.75" customHeight="1">
      <c r="A5" s="684" t="s">
        <v>700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</row>
    <row r="6" ht="15.75">
      <c r="A6" s="380"/>
    </row>
    <row r="7" spans="1:11" ht="15.75">
      <c r="A7" s="380"/>
      <c r="K7" s="374" t="s">
        <v>298</v>
      </c>
    </row>
    <row r="8" spans="1:11" ht="15.75">
      <c r="A8" s="380"/>
      <c r="K8" s="374" t="s">
        <v>729</v>
      </c>
    </row>
    <row r="9" spans="1:11" ht="15.75">
      <c r="A9" s="380"/>
      <c r="K9" s="374"/>
    </row>
    <row r="10" spans="1:11" ht="15.75">
      <c r="A10" s="380"/>
      <c r="K10" s="505" t="s">
        <v>746</v>
      </c>
    </row>
    <row r="11" spans="1:11" ht="15.75">
      <c r="A11" s="380"/>
      <c r="K11" s="374" t="s">
        <v>759</v>
      </c>
    </row>
    <row r="12" spans="1:11" ht="15.75">
      <c r="A12" s="380"/>
      <c r="K12" s="374" t="s">
        <v>302</v>
      </c>
    </row>
    <row r="13" ht="15.75">
      <c r="D13" s="380" t="s">
        <v>520</v>
      </c>
    </row>
    <row r="14" spans="1:8" ht="16.5" thickBot="1">
      <c r="A14" s="379" t="s">
        <v>583</v>
      </c>
      <c r="B14" s="379" t="s">
        <v>584</v>
      </c>
      <c r="D14" s="381"/>
      <c r="E14" s="382"/>
      <c r="F14" s="382"/>
      <c r="G14" s="382"/>
      <c r="H14" s="382"/>
    </row>
    <row r="15" spans="1:2" ht="15.75">
      <c r="A15" s="383" t="s">
        <v>585</v>
      </c>
      <c r="B15" s="445">
        <v>1603649</v>
      </c>
    </row>
    <row r="16" spans="1:2" ht="15.75">
      <c r="A16" s="384" t="s">
        <v>586</v>
      </c>
      <c r="B16" s="446">
        <v>0</v>
      </c>
    </row>
    <row r="17" spans="1:4" ht="15.75">
      <c r="A17" s="384" t="s">
        <v>587</v>
      </c>
      <c r="B17" s="446">
        <v>20</v>
      </c>
      <c r="D17" s="447" t="s">
        <v>462</v>
      </c>
    </row>
    <row r="18" spans="1:14" ht="16.5" thickBot="1">
      <c r="A18" s="385" t="s">
        <v>588</v>
      </c>
      <c r="B18" s="448">
        <v>2</v>
      </c>
      <c r="D18" s="682" t="s">
        <v>589</v>
      </c>
      <c r="E18" s="682"/>
      <c r="F18" s="386"/>
      <c r="G18" s="450">
        <f>SUM(B81:K81)</f>
        <v>0</v>
      </c>
      <c r="K18" s="506">
        <f>G18</f>
        <v>0</v>
      </c>
      <c r="N18" s="387"/>
    </row>
    <row r="19" spans="1:11" ht="15.75">
      <c r="A19" s="383" t="s">
        <v>590</v>
      </c>
      <c r="B19" s="445">
        <v>0</v>
      </c>
      <c r="D19" s="682" t="s">
        <v>591</v>
      </c>
      <c r="E19" s="682"/>
      <c r="F19" s="386"/>
      <c r="G19" s="450" t="str">
        <f>IF(SUM(B82:K82)=0,"не окупается",SUM(B82:K82))</f>
        <v>не окупается</v>
      </c>
      <c r="K19" s="506" t="str">
        <f>G19</f>
        <v>не окупается</v>
      </c>
    </row>
    <row r="20" spans="1:11" ht="15.75">
      <c r="A20" s="384" t="s">
        <v>592</v>
      </c>
      <c r="B20" s="446">
        <v>20</v>
      </c>
      <c r="D20" s="682" t="s">
        <v>593</v>
      </c>
      <c r="E20" s="682"/>
      <c r="F20" s="386"/>
      <c r="G20" s="451">
        <f>K79</f>
        <v>3772511.0253439904</v>
      </c>
      <c r="K20" s="506">
        <f>G20</f>
        <v>3772511.0253439904</v>
      </c>
    </row>
    <row r="21" spans="1:11" ht="15.75">
      <c r="A21" s="384" t="s">
        <v>594</v>
      </c>
      <c r="B21" s="446">
        <v>0</v>
      </c>
      <c r="D21" s="682" t="s">
        <v>595</v>
      </c>
      <c r="E21" s="682"/>
      <c r="F21" s="386"/>
      <c r="G21" s="449" t="str">
        <f>IF(G20&gt;0,"да","нет")</f>
        <v>да</v>
      </c>
      <c r="K21" s="506" t="str">
        <f>G21</f>
        <v>да</v>
      </c>
    </row>
    <row r="22" spans="1:2" ht="15.75">
      <c r="A22" s="384" t="s">
        <v>596</v>
      </c>
      <c r="B22" s="446">
        <v>0</v>
      </c>
    </row>
    <row r="23" spans="1:2" ht="15.75">
      <c r="A23" s="384" t="s">
        <v>597</v>
      </c>
      <c r="B23" s="446">
        <v>0</v>
      </c>
    </row>
    <row r="24" spans="1:2" ht="15.75">
      <c r="A24" s="384" t="s">
        <v>598</v>
      </c>
      <c r="B24" s="446">
        <v>0</v>
      </c>
    </row>
    <row r="25" spans="1:2" ht="15.75">
      <c r="A25" s="388" t="s">
        <v>520</v>
      </c>
      <c r="B25" s="452">
        <v>0</v>
      </c>
    </row>
    <row r="26" spans="1:2" ht="16.5" thickBot="1">
      <c r="A26" s="385" t="s">
        <v>89</v>
      </c>
      <c r="B26" s="453">
        <v>0.2</v>
      </c>
    </row>
    <row r="27" spans="1:2" ht="15.75">
      <c r="A27" s="383" t="s">
        <v>520</v>
      </c>
      <c r="B27" s="445">
        <v>0</v>
      </c>
    </row>
    <row r="28" spans="1:2" ht="15.75">
      <c r="A28" s="384" t="s">
        <v>599</v>
      </c>
      <c r="B28" s="446">
        <v>0</v>
      </c>
    </row>
    <row r="29" spans="1:2" ht="16.5" thickBot="1">
      <c r="A29" s="388" t="s">
        <v>600</v>
      </c>
      <c r="B29" s="454">
        <v>0.1</v>
      </c>
    </row>
    <row r="30" spans="1:2" ht="15.75">
      <c r="A30" s="389" t="s">
        <v>601</v>
      </c>
      <c r="B30" s="455">
        <v>4</v>
      </c>
    </row>
    <row r="31" spans="1:2" ht="15.75">
      <c r="A31" s="390" t="s">
        <v>602</v>
      </c>
      <c r="B31" s="456">
        <v>0.12</v>
      </c>
    </row>
    <row r="32" spans="1:2" ht="15.75">
      <c r="A32" s="390" t="s">
        <v>603</v>
      </c>
      <c r="B32" s="457">
        <v>0.15</v>
      </c>
    </row>
    <row r="33" spans="1:2" ht="15.75">
      <c r="A33" s="390" t="s">
        <v>604</v>
      </c>
      <c r="B33" s="457">
        <v>0.75</v>
      </c>
    </row>
    <row r="34" spans="1:2" ht="15.75">
      <c r="A34" s="390" t="s">
        <v>605</v>
      </c>
      <c r="B34" s="457">
        <v>0.125</v>
      </c>
    </row>
    <row r="35" spans="1:2" ht="15.75">
      <c r="A35" s="390" t="s">
        <v>606</v>
      </c>
      <c r="B35" s="457">
        <f>1-B33</f>
        <v>0.25</v>
      </c>
    </row>
    <row r="36" spans="1:14" ht="16.5" thickBot="1">
      <c r="A36" s="507" t="s">
        <v>607</v>
      </c>
      <c r="B36" s="508">
        <f>B35*B34+B33*B32*(1-B26)</f>
        <v>0.12125</v>
      </c>
      <c r="N36" s="509"/>
    </row>
    <row r="37" spans="1:14" ht="16.5" thickBot="1">
      <c r="A37" s="510"/>
      <c r="B37" s="521">
        <v>2015</v>
      </c>
      <c r="C37" s="521">
        <v>2016</v>
      </c>
      <c r="D37" s="521">
        <v>2017</v>
      </c>
      <c r="E37" s="521">
        <v>2018</v>
      </c>
      <c r="F37" s="521">
        <v>2019</v>
      </c>
      <c r="G37" s="521">
        <v>2020</v>
      </c>
      <c r="H37" s="521">
        <v>2021</v>
      </c>
      <c r="I37" s="521">
        <v>2022</v>
      </c>
      <c r="J37" s="521">
        <v>2023</v>
      </c>
      <c r="K37" s="521">
        <v>2024</v>
      </c>
      <c r="N37" s="511"/>
    </row>
    <row r="38" spans="1:14" ht="47.25">
      <c r="A38" s="391" t="s">
        <v>608</v>
      </c>
      <c r="B38" s="375">
        <f>B37</f>
        <v>2015</v>
      </c>
      <c r="C38" s="376" t="s">
        <v>581</v>
      </c>
      <c r="D38" s="375" t="s">
        <v>582</v>
      </c>
      <c r="E38" s="375" t="s">
        <v>735</v>
      </c>
      <c r="F38" s="375" t="s">
        <v>693</v>
      </c>
      <c r="G38" s="376" t="s">
        <v>694</v>
      </c>
      <c r="H38" s="375" t="s">
        <v>695</v>
      </c>
      <c r="I38" s="376" t="s">
        <v>696</v>
      </c>
      <c r="J38" s="375" t="s">
        <v>697</v>
      </c>
      <c r="K38" s="377" t="s">
        <v>699</v>
      </c>
      <c r="N38" s="509"/>
    </row>
    <row r="39" spans="1:14" ht="15.75" outlineLevel="1">
      <c r="A39" s="392" t="s">
        <v>609</v>
      </c>
      <c r="B39" s="512">
        <v>0.048</v>
      </c>
      <c r="C39" s="512">
        <v>0.048</v>
      </c>
      <c r="D39" s="512">
        <v>0.048</v>
      </c>
      <c r="E39" s="512">
        <v>0.048</v>
      </c>
      <c r="F39" s="512">
        <v>0.048</v>
      </c>
      <c r="G39" s="512">
        <v>0.048</v>
      </c>
      <c r="H39" s="512">
        <v>0.048</v>
      </c>
      <c r="I39" s="512">
        <v>0.048</v>
      </c>
      <c r="J39" s="512">
        <v>0.048</v>
      </c>
      <c r="K39" s="512">
        <v>0.048</v>
      </c>
      <c r="N39" s="511"/>
    </row>
    <row r="40" spans="1:14" ht="15.75" outlineLevel="1">
      <c r="A40" s="392" t="s">
        <v>610</v>
      </c>
      <c r="B40" s="512">
        <f>B39</f>
        <v>0.048</v>
      </c>
      <c r="C40" s="512">
        <f aca="true" t="shared" si="0" ref="C40:K40">(1+B40)*(1+C39)-1</f>
        <v>0.09830400000000017</v>
      </c>
      <c r="D40" s="512">
        <f t="shared" si="0"/>
        <v>0.15102259200000012</v>
      </c>
      <c r="E40" s="512">
        <f t="shared" si="0"/>
        <v>0.2062716764160002</v>
      </c>
      <c r="F40" s="512">
        <f t="shared" si="0"/>
        <v>0.26417271688396826</v>
      </c>
      <c r="G40" s="512">
        <f t="shared" si="0"/>
        <v>0.3248530072943987</v>
      </c>
      <c r="H40" s="512">
        <f t="shared" si="0"/>
        <v>0.38844595164453</v>
      </c>
      <c r="I40" s="512">
        <f t="shared" si="0"/>
        <v>0.4550913573234674</v>
      </c>
      <c r="J40" s="512">
        <f t="shared" si="0"/>
        <v>0.5249357424749939</v>
      </c>
      <c r="K40" s="513">
        <f t="shared" si="0"/>
        <v>0.5981326581137936</v>
      </c>
      <c r="N40" s="509"/>
    </row>
    <row r="41" spans="1:14" s="380" customFormat="1" ht="16.5" thickBot="1">
      <c r="A41" s="393" t="s">
        <v>611</v>
      </c>
      <c r="B41" s="458">
        <v>150000</v>
      </c>
      <c r="C41" s="459">
        <f>B41*(1+C40)</f>
        <v>164745.60000000003</v>
      </c>
      <c r="D41" s="459">
        <f aca="true" t="shared" si="1" ref="D41:K41">C41*(1+D40)</f>
        <v>189625.90753259527</v>
      </c>
      <c r="E41" s="459">
        <f t="shared" si="1"/>
        <v>228740.36137124914</v>
      </c>
      <c r="F41" s="459">
        <f t="shared" si="1"/>
        <v>289167.32409571274</v>
      </c>
      <c r="G41" s="459">
        <f t="shared" si="1"/>
        <v>383104.1989394791</v>
      </c>
      <c r="H41" s="459">
        <f t="shared" si="1"/>
        <v>531919.4740755403</v>
      </c>
      <c r="I41" s="459">
        <f t="shared" si="1"/>
        <v>773991.4295193629</v>
      </c>
      <c r="J41" s="459">
        <f t="shared" si="1"/>
        <v>1180287.1952433914</v>
      </c>
      <c r="K41" s="460">
        <f t="shared" si="1"/>
        <v>1886255.5126719952</v>
      </c>
      <c r="N41" s="511"/>
    </row>
    <row r="42" spans="2:14" ht="16.5" thickBot="1">
      <c r="B42" s="514">
        <f>B45+B59</f>
        <v>1523466.55</v>
      </c>
      <c r="C42" s="514">
        <f>B42+C59</f>
        <v>1443284.1</v>
      </c>
      <c r="D42" s="514">
        <f aca="true" t="shared" si="2" ref="D42:K42">C42+D59</f>
        <v>823284.1000000001</v>
      </c>
      <c r="E42" s="514">
        <f t="shared" si="2"/>
        <v>203284.1000000001</v>
      </c>
      <c r="F42" s="514">
        <f t="shared" si="2"/>
        <v>-416715.8999999999</v>
      </c>
      <c r="G42" s="514">
        <f t="shared" si="2"/>
        <v>-1036715.8999999999</v>
      </c>
      <c r="H42" s="514">
        <f t="shared" si="2"/>
        <v>-1656715.9</v>
      </c>
      <c r="I42" s="514">
        <f t="shared" si="2"/>
        <v>-2276715.9</v>
      </c>
      <c r="J42" s="514">
        <f t="shared" si="2"/>
        <v>-2896715.9</v>
      </c>
      <c r="K42" s="514">
        <f t="shared" si="2"/>
        <v>-3516715.9</v>
      </c>
      <c r="N42" s="509"/>
    </row>
    <row r="43" spans="1:23" ht="47.25">
      <c r="A43" s="394" t="s">
        <v>612</v>
      </c>
      <c r="B43" s="375" t="s">
        <v>580</v>
      </c>
      <c r="C43" s="376" t="s">
        <v>581</v>
      </c>
      <c r="D43" s="375" t="s">
        <v>582</v>
      </c>
      <c r="E43" s="376" t="s">
        <v>42</v>
      </c>
      <c r="F43" s="375" t="s">
        <v>693</v>
      </c>
      <c r="G43" s="376" t="s">
        <v>694</v>
      </c>
      <c r="H43" s="375" t="s">
        <v>695</v>
      </c>
      <c r="I43" s="376" t="s">
        <v>696</v>
      </c>
      <c r="J43" s="375" t="s">
        <v>697</v>
      </c>
      <c r="K43" s="377" t="s">
        <v>699</v>
      </c>
      <c r="L43" s="395"/>
      <c r="M43" s="395"/>
      <c r="N43" s="511"/>
      <c r="O43" s="395"/>
      <c r="P43" s="395"/>
      <c r="Q43" s="395"/>
      <c r="R43" s="395"/>
      <c r="S43" s="395"/>
      <c r="T43" s="395"/>
      <c r="U43" s="395"/>
      <c r="V43" s="395"/>
      <c r="W43" s="395"/>
    </row>
    <row r="44" spans="1:23" ht="15.75">
      <c r="A44" s="396" t="s">
        <v>613</v>
      </c>
      <c r="B44" s="461">
        <v>0</v>
      </c>
      <c r="C44" s="461">
        <f>B44+B45-B46</f>
        <v>1202736.75</v>
      </c>
      <c r="D44" s="461">
        <f aca="true" t="shared" si="3" ref="D44:K44">C44+C45-C46</f>
        <v>801824.5</v>
      </c>
      <c r="E44" s="461">
        <f>D44+D45-D46</f>
        <v>400912.25</v>
      </c>
      <c r="F44" s="461">
        <f t="shared" si="3"/>
        <v>0</v>
      </c>
      <c r="G44" s="461">
        <f t="shared" si="3"/>
        <v>0</v>
      </c>
      <c r="H44" s="461">
        <f t="shared" si="3"/>
        <v>0</v>
      </c>
      <c r="I44" s="461">
        <f t="shared" si="3"/>
        <v>0</v>
      </c>
      <c r="J44" s="461">
        <f t="shared" si="3"/>
        <v>0</v>
      </c>
      <c r="K44" s="462">
        <f t="shared" si="3"/>
        <v>0</v>
      </c>
      <c r="L44" s="395"/>
      <c r="M44" s="395"/>
      <c r="N44" s="515"/>
      <c r="O44" s="395"/>
      <c r="P44" s="395"/>
      <c r="Q44" s="395"/>
      <c r="R44" s="395"/>
      <c r="S44" s="395"/>
      <c r="T44" s="395"/>
      <c r="U44" s="395"/>
      <c r="V44" s="395"/>
      <c r="W44" s="395"/>
    </row>
    <row r="45" spans="1:23" ht="15.75">
      <c r="A45" s="396" t="s">
        <v>614</v>
      </c>
      <c r="B45" s="461">
        <f>B15</f>
        <v>1603649</v>
      </c>
      <c r="C45" s="461">
        <v>0</v>
      </c>
      <c r="D45" s="461">
        <v>0</v>
      </c>
      <c r="E45" s="461">
        <v>0</v>
      </c>
      <c r="F45" s="461">
        <v>0</v>
      </c>
      <c r="G45" s="461">
        <v>0</v>
      </c>
      <c r="H45" s="461">
        <v>0</v>
      </c>
      <c r="I45" s="461">
        <v>0</v>
      </c>
      <c r="J45" s="461">
        <v>0</v>
      </c>
      <c r="K45" s="462">
        <v>0</v>
      </c>
      <c r="L45" s="395"/>
      <c r="M45" s="395"/>
      <c r="N45" s="511"/>
      <c r="O45" s="395"/>
      <c r="P45" s="395"/>
      <c r="Q45" s="395"/>
      <c r="R45" s="395"/>
      <c r="S45" s="395"/>
      <c r="T45" s="395"/>
      <c r="U45" s="395"/>
      <c r="V45" s="395"/>
      <c r="W45" s="395"/>
    </row>
    <row r="46" spans="1:23" ht="15.75">
      <c r="A46" s="392" t="s">
        <v>615</v>
      </c>
      <c r="B46" s="461">
        <f>$B$45/$B$30</f>
        <v>400912.25</v>
      </c>
      <c r="C46" s="461">
        <f>IF(ROUND(C44,1)=0,0,B46+C45/$B$30)</f>
        <v>400912.25</v>
      </c>
      <c r="D46" s="461">
        <f aca="true" t="shared" si="4" ref="D46:J46">IF(ROUND(D44,1)=0,0,C46+D45/$B$30)</f>
        <v>400912.25</v>
      </c>
      <c r="E46" s="461">
        <f t="shared" si="4"/>
        <v>400912.25</v>
      </c>
      <c r="F46" s="461">
        <f t="shared" si="4"/>
        <v>0</v>
      </c>
      <c r="G46" s="461">
        <f t="shared" si="4"/>
        <v>0</v>
      </c>
      <c r="H46" s="461">
        <f t="shared" si="4"/>
        <v>0</v>
      </c>
      <c r="I46" s="461">
        <f t="shared" si="4"/>
        <v>0</v>
      </c>
      <c r="J46" s="461">
        <f t="shared" si="4"/>
        <v>0</v>
      </c>
      <c r="K46" s="462">
        <f>IF(ROUND(K44,1)=0,0,J46+K45/$B$30)</f>
        <v>0</v>
      </c>
      <c r="L46" s="395"/>
      <c r="M46" s="395"/>
      <c r="N46" s="515"/>
      <c r="O46" s="395"/>
      <c r="P46" s="395"/>
      <c r="Q46" s="395"/>
      <c r="R46" s="395"/>
      <c r="S46" s="395"/>
      <c r="T46" s="395"/>
      <c r="U46" s="395"/>
      <c r="V46" s="395"/>
      <c r="W46" s="395"/>
    </row>
    <row r="47" spans="1:23" ht="16.5" thickBot="1">
      <c r="A47" s="393" t="s">
        <v>616</v>
      </c>
      <c r="B47" s="463">
        <f>B45*15/100</f>
        <v>240547.35</v>
      </c>
      <c r="C47" s="463">
        <f>C44*15/100</f>
        <v>180410.5125</v>
      </c>
      <c r="D47" s="463">
        <f>D44*15/100</f>
        <v>120273.675</v>
      </c>
      <c r="E47" s="463">
        <f>E44*15/100</f>
        <v>60136.8375</v>
      </c>
      <c r="F47" s="463">
        <f aca="true" t="shared" si="5" ref="F47:K47">AVERAGE(SUM(F44:F45),(SUM(F44:F45)-F46))*$B$32</f>
        <v>0</v>
      </c>
      <c r="G47" s="463">
        <f t="shared" si="5"/>
        <v>0</v>
      </c>
      <c r="H47" s="463">
        <f t="shared" si="5"/>
        <v>0</v>
      </c>
      <c r="I47" s="463">
        <f t="shared" si="5"/>
        <v>0</v>
      </c>
      <c r="J47" s="463">
        <f t="shared" si="5"/>
        <v>0</v>
      </c>
      <c r="K47" s="464">
        <f t="shared" si="5"/>
        <v>0</v>
      </c>
      <c r="L47" s="395"/>
      <c r="M47" s="395"/>
      <c r="N47" s="511"/>
      <c r="O47" s="395"/>
      <c r="P47" s="395"/>
      <c r="Q47" s="395"/>
      <c r="R47" s="395"/>
      <c r="S47" s="395"/>
      <c r="T47" s="395"/>
      <c r="U47" s="395"/>
      <c r="V47" s="395"/>
      <c r="W47" s="395"/>
    </row>
    <row r="48" spans="1:23" ht="16.5" thickBot="1">
      <c r="A48" s="397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5"/>
      <c r="M48" s="395"/>
      <c r="N48" s="515"/>
      <c r="O48" s="395"/>
      <c r="P48" s="395"/>
      <c r="Q48" s="395"/>
      <c r="R48" s="395"/>
      <c r="S48" s="395"/>
      <c r="T48" s="395"/>
      <c r="U48" s="395"/>
      <c r="V48" s="395"/>
      <c r="W48" s="395"/>
    </row>
    <row r="49" spans="1:11" s="400" customFormat="1" ht="47.25">
      <c r="A49" s="394" t="s">
        <v>617</v>
      </c>
      <c r="B49" s="399">
        <f>B38</f>
        <v>2015</v>
      </c>
      <c r="C49" s="399" t="str">
        <f aca="true" t="shared" si="6" ref="C49:J49">C38</f>
        <v>N+1</v>
      </c>
      <c r="D49" s="399" t="str">
        <f t="shared" si="6"/>
        <v>N+2</v>
      </c>
      <c r="E49" s="399" t="str">
        <f t="shared" si="6"/>
        <v>N+3</v>
      </c>
      <c r="F49" s="399" t="str">
        <f t="shared" si="6"/>
        <v>N+4</v>
      </c>
      <c r="G49" s="399" t="str">
        <f t="shared" si="6"/>
        <v>N+5</v>
      </c>
      <c r="H49" s="399" t="str">
        <f t="shared" si="6"/>
        <v>N+6</v>
      </c>
      <c r="I49" s="399" t="str">
        <f t="shared" si="6"/>
        <v>N+7</v>
      </c>
      <c r="J49" s="399" t="str">
        <f t="shared" si="6"/>
        <v>N+8</v>
      </c>
      <c r="K49" s="378" t="s">
        <v>699</v>
      </c>
    </row>
    <row r="50" spans="1:11" s="380" customFormat="1" ht="14.25">
      <c r="A50" s="401" t="s">
        <v>618</v>
      </c>
      <c r="B50" s="465">
        <f>B41</f>
        <v>150000</v>
      </c>
      <c r="C50" s="465">
        <f aca="true" t="shared" si="7" ref="C50:J50">C41</f>
        <v>164745.60000000003</v>
      </c>
      <c r="D50" s="465">
        <f t="shared" si="7"/>
        <v>189625.90753259527</v>
      </c>
      <c r="E50" s="465">
        <f t="shared" si="7"/>
        <v>228740.36137124914</v>
      </c>
      <c r="F50" s="465">
        <f t="shared" si="7"/>
        <v>289167.32409571274</v>
      </c>
      <c r="G50" s="465">
        <f t="shared" si="7"/>
        <v>383104.1989394791</v>
      </c>
      <c r="H50" s="465">
        <f t="shared" si="7"/>
        <v>531919.4740755403</v>
      </c>
      <c r="I50" s="465">
        <f t="shared" si="7"/>
        <v>773991.4295193629</v>
      </c>
      <c r="J50" s="465">
        <f t="shared" si="7"/>
        <v>1180287.1952433914</v>
      </c>
      <c r="K50" s="466">
        <f>K41*$B$18</f>
        <v>3772511.0253439904</v>
      </c>
    </row>
    <row r="51" spans="1:11" ht="15.75">
      <c r="A51" s="396" t="s">
        <v>619</v>
      </c>
      <c r="B51" s="467">
        <f>SUM(B52:B57)</f>
        <v>-37044.291900000004</v>
      </c>
      <c r="C51" s="467">
        <f aca="true" t="shared" si="8" ref="C51:K51">SUM(C52:C57)</f>
        <v>-31752.250200000006</v>
      </c>
      <c r="D51" s="467">
        <f t="shared" si="8"/>
        <v>-18112.250200000002</v>
      </c>
      <c r="E51" s="467">
        <f t="shared" si="8"/>
        <v>-4472.250200000002</v>
      </c>
      <c r="F51" s="467">
        <f>SUM(F52:F57)</f>
        <v>9167.7498</v>
      </c>
      <c r="G51" s="467">
        <f t="shared" si="8"/>
        <v>22807.7498</v>
      </c>
      <c r="H51" s="467">
        <f t="shared" si="8"/>
        <v>36447.749800000005</v>
      </c>
      <c r="I51" s="467">
        <f>SUM(I52:I57)</f>
        <v>50087.749800000005</v>
      </c>
      <c r="J51" s="467">
        <f t="shared" si="8"/>
        <v>63727.749800000005</v>
      </c>
      <c r="K51" s="468">
        <f t="shared" si="8"/>
        <v>77367.7498</v>
      </c>
    </row>
    <row r="52" spans="1:11" ht="15.75">
      <c r="A52" s="402" t="s">
        <v>620</v>
      </c>
      <c r="B52" s="467">
        <f aca="true" t="shared" si="9" ref="B52:K52">-IF(B$38&lt;=$B$20,0,$B$19*(1+B$40)*$B$18)</f>
        <v>0</v>
      </c>
      <c r="C52" s="467">
        <f t="shared" si="9"/>
        <v>0</v>
      </c>
      <c r="D52" s="467">
        <f t="shared" si="9"/>
        <v>0</v>
      </c>
      <c r="E52" s="467">
        <f t="shared" si="9"/>
        <v>0</v>
      </c>
      <c r="F52" s="467">
        <f t="shared" si="9"/>
        <v>0</v>
      </c>
      <c r="G52" s="467">
        <f t="shared" si="9"/>
        <v>0</v>
      </c>
      <c r="H52" s="467">
        <f t="shared" si="9"/>
        <v>0</v>
      </c>
      <c r="I52" s="467">
        <f t="shared" si="9"/>
        <v>0</v>
      </c>
      <c r="J52" s="467">
        <f t="shared" si="9"/>
        <v>0</v>
      </c>
      <c r="K52" s="468">
        <f t="shared" si="9"/>
        <v>0</v>
      </c>
    </row>
    <row r="53" spans="1:11" ht="15.75">
      <c r="A53" s="402" t="str">
        <f>A22</f>
        <v>Прочие расходы при эксплуатации объекта, руб. без НДС</v>
      </c>
      <c r="B53" s="467">
        <f aca="true" t="shared" si="10" ref="B53:K53">-IF(B$38&lt;=$B$23,0,$B$22*(1+B$40)*$B$18)</f>
        <v>0</v>
      </c>
      <c r="C53" s="467">
        <f t="shared" si="10"/>
        <v>0</v>
      </c>
      <c r="D53" s="467">
        <f t="shared" si="10"/>
        <v>0</v>
      </c>
      <c r="E53" s="467">
        <f t="shared" si="10"/>
        <v>0</v>
      </c>
      <c r="F53" s="467">
        <f t="shared" si="10"/>
        <v>0</v>
      </c>
      <c r="G53" s="467">
        <f t="shared" si="10"/>
        <v>0</v>
      </c>
      <c r="H53" s="467">
        <f t="shared" si="10"/>
        <v>0</v>
      </c>
      <c r="I53" s="467">
        <f t="shared" si="10"/>
        <v>0</v>
      </c>
      <c r="J53" s="467">
        <f t="shared" si="10"/>
        <v>0</v>
      </c>
      <c r="K53" s="468">
        <f t="shared" si="10"/>
        <v>0</v>
      </c>
    </row>
    <row r="54" spans="1:11" ht="15.75">
      <c r="A54" s="402" t="s">
        <v>520</v>
      </c>
      <c r="B54" s="467">
        <f aca="true" t="shared" si="11" ref="B54:K54">-IF(B$38&lt;=$B$20,0,$B$25*(1+B$40)*$B$18)</f>
        <v>0</v>
      </c>
      <c r="C54" s="467">
        <f t="shared" si="11"/>
        <v>0</v>
      </c>
      <c r="D54" s="467">
        <f t="shared" si="11"/>
        <v>0</v>
      </c>
      <c r="E54" s="467">
        <f t="shared" si="11"/>
        <v>0</v>
      </c>
      <c r="F54" s="467">
        <f t="shared" si="11"/>
        <v>0</v>
      </c>
      <c r="G54" s="467">
        <f t="shared" si="11"/>
        <v>0</v>
      </c>
      <c r="H54" s="467">
        <f t="shared" si="11"/>
        <v>0</v>
      </c>
      <c r="I54" s="467">
        <f t="shared" si="11"/>
        <v>0</v>
      </c>
      <c r="J54" s="467">
        <f t="shared" si="11"/>
        <v>0</v>
      </c>
      <c r="K54" s="468">
        <f t="shared" si="11"/>
        <v>0</v>
      </c>
    </row>
    <row r="55" spans="1:11" ht="15.75">
      <c r="A55" s="402" t="s">
        <v>520</v>
      </c>
      <c r="B55" s="467">
        <f aca="true" t="shared" si="12" ref="B55:K55">-$B$27*(1+B$40)*$B$18*365</f>
        <v>0</v>
      </c>
      <c r="C55" s="467">
        <f t="shared" si="12"/>
        <v>0</v>
      </c>
      <c r="D55" s="467">
        <f t="shared" si="12"/>
        <v>0</v>
      </c>
      <c r="E55" s="467">
        <f t="shared" si="12"/>
        <v>0</v>
      </c>
      <c r="F55" s="467">
        <f t="shared" si="12"/>
        <v>0</v>
      </c>
      <c r="G55" s="467">
        <f t="shared" si="12"/>
        <v>0</v>
      </c>
      <c r="H55" s="467">
        <f t="shared" si="12"/>
        <v>0</v>
      </c>
      <c r="I55" s="467">
        <f t="shared" si="12"/>
        <v>0</v>
      </c>
      <c r="J55" s="467">
        <f t="shared" si="12"/>
        <v>0</v>
      </c>
      <c r="K55" s="468">
        <f t="shared" si="12"/>
        <v>0</v>
      </c>
    </row>
    <row r="56" spans="1:11" ht="15.75">
      <c r="A56" s="402" t="s">
        <v>520</v>
      </c>
      <c r="B56" s="467">
        <f aca="true" t="shared" si="13" ref="B56:K56">-$B$28*(1+B$40)*12</f>
        <v>0</v>
      </c>
      <c r="C56" s="467">
        <f t="shared" si="13"/>
        <v>0</v>
      </c>
      <c r="D56" s="467">
        <f t="shared" si="13"/>
        <v>0</v>
      </c>
      <c r="E56" s="467">
        <f t="shared" si="13"/>
        <v>0</v>
      </c>
      <c r="F56" s="467">
        <f t="shared" si="13"/>
        <v>0</v>
      </c>
      <c r="G56" s="467">
        <f t="shared" si="13"/>
        <v>0</v>
      </c>
      <c r="H56" s="467">
        <f t="shared" si="13"/>
        <v>0</v>
      </c>
      <c r="I56" s="467">
        <f t="shared" si="13"/>
        <v>0</v>
      </c>
      <c r="J56" s="467">
        <f t="shared" si="13"/>
        <v>0</v>
      </c>
      <c r="K56" s="468">
        <f t="shared" si="13"/>
        <v>0</v>
      </c>
    </row>
    <row r="57" spans="1:11" ht="15.75">
      <c r="A57" s="402" t="s">
        <v>621</v>
      </c>
      <c r="B57" s="470">
        <f>-(B45-B59)*2.2%</f>
        <v>-37044.291900000004</v>
      </c>
      <c r="C57" s="467">
        <f>-(C42*2.2%)</f>
        <v>-31752.250200000006</v>
      </c>
      <c r="D57" s="467">
        <f aca="true" t="shared" si="14" ref="D57:K57">-(D42*2.2%)</f>
        <v>-18112.250200000002</v>
      </c>
      <c r="E57" s="467">
        <f t="shared" si="14"/>
        <v>-4472.250200000002</v>
      </c>
      <c r="F57" s="467">
        <f t="shared" si="14"/>
        <v>9167.7498</v>
      </c>
      <c r="G57" s="467">
        <f t="shared" si="14"/>
        <v>22807.7498</v>
      </c>
      <c r="H57" s="467">
        <f t="shared" si="14"/>
        <v>36447.749800000005</v>
      </c>
      <c r="I57" s="467">
        <f t="shared" si="14"/>
        <v>50087.749800000005</v>
      </c>
      <c r="J57" s="467">
        <f t="shared" si="14"/>
        <v>63727.749800000005</v>
      </c>
      <c r="K57" s="467">
        <f t="shared" si="14"/>
        <v>77367.7498</v>
      </c>
    </row>
    <row r="58" spans="1:11" s="380" customFormat="1" ht="14.25">
      <c r="A58" s="403" t="s">
        <v>106</v>
      </c>
      <c r="B58" s="471">
        <f>B60-B59</f>
        <v>456276.64972000004</v>
      </c>
      <c r="C58" s="465">
        <f aca="true" t="shared" si="15" ref="C58:K58">C60-C59</f>
        <v>420184.98226</v>
      </c>
      <c r="D58" s="465">
        <f t="shared" si="15"/>
        <v>946090.0637991143</v>
      </c>
      <c r="E58" s="465">
        <f t="shared" si="15"/>
        <v>949258.5709054989</v>
      </c>
      <c r="F58" s="465">
        <f t="shared" si="15"/>
        <v>978002.0886748553</v>
      </c>
      <c r="G58" s="465">
        <f t="shared" si="15"/>
        <v>1107094.3384873748</v>
      </c>
      <c r="H58" s="465">
        <f t="shared" si="15"/>
        <v>1302040.6686506483</v>
      </c>
      <c r="I58" s="465">
        <f t="shared" si="15"/>
        <v>1608895.0151832355</v>
      </c>
      <c r="J58" s="465">
        <f t="shared" si="15"/>
        <v>2112817.9340520697</v>
      </c>
      <c r="K58" s="465">
        <f t="shared" si="15"/>
        <v>5239854.530172789</v>
      </c>
    </row>
    <row r="59" spans="1:11" ht="15.75">
      <c r="A59" s="402" t="s">
        <v>30</v>
      </c>
      <c r="B59" s="470">
        <f>-(B45*1/20*100/100)</f>
        <v>-80182.45</v>
      </c>
      <c r="C59" s="467">
        <f>-(B45*1/20*100/100)</f>
        <v>-80182.45</v>
      </c>
      <c r="D59" s="467">
        <v>-620000</v>
      </c>
      <c r="E59" s="467">
        <v>-620000</v>
      </c>
      <c r="F59" s="467">
        <v>-620000</v>
      </c>
      <c r="G59" s="467">
        <v>-620000</v>
      </c>
      <c r="H59" s="467">
        <v>-620000</v>
      </c>
      <c r="I59" s="467">
        <v>-620000</v>
      </c>
      <c r="J59" s="467">
        <v>-620000</v>
      </c>
      <c r="K59" s="467">
        <v>-620000</v>
      </c>
    </row>
    <row r="60" spans="1:11" s="380" customFormat="1" ht="14.25">
      <c r="A60" s="403" t="s">
        <v>622</v>
      </c>
      <c r="B60" s="471">
        <f>B64-B63-B61</f>
        <v>376094.19972000003</v>
      </c>
      <c r="C60" s="465">
        <f aca="true" t="shared" si="16" ref="C60:K60">C64-C63-C61</f>
        <v>340002.53226</v>
      </c>
      <c r="D60" s="465">
        <f t="shared" si="16"/>
        <v>326090.0637991143</v>
      </c>
      <c r="E60" s="465">
        <f t="shared" si="16"/>
        <v>329258.570905499</v>
      </c>
      <c r="F60" s="465">
        <f t="shared" si="16"/>
        <v>358002.0886748553</v>
      </c>
      <c r="G60" s="465">
        <f t="shared" si="16"/>
        <v>487094.3384873749</v>
      </c>
      <c r="H60" s="465">
        <f t="shared" si="16"/>
        <v>682040.6686506483</v>
      </c>
      <c r="I60" s="465">
        <f t="shared" si="16"/>
        <v>988895.0151832354</v>
      </c>
      <c r="J60" s="465">
        <f t="shared" si="16"/>
        <v>1492817.93405207</v>
      </c>
      <c r="K60" s="465">
        <f t="shared" si="16"/>
        <v>4619854.530172789</v>
      </c>
    </row>
    <row r="61" spans="1:11" ht="15.75">
      <c r="A61" s="402" t="s">
        <v>623</v>
      </c>
      <c r="B61" s="470">
        <f aca="true" t="shared" si="17" ref="B61:K61">-B47</f>
        <v>-240547.35</v>
      </c>
      <c r="C61" s="467">
        <f t="shared" si="17"/>
        <v>-180410.5125</v>
      </c>
      <c r="D61" s="467">
        <f t="shared" si="17"/>
        <v>-120273.675</v>
      </c>
      <c r="E61" s="467">
        <f t="shared" si="17"/>
        <v>-60136.8375</v>
      </c>
      <c r="F61" s="467">
        <f t="shared" si="17"/>
        <v>0</v>
      </c>
      <c r="G61" s="467">
        <f t="shared" si="17"/>
        <v>0</v>
      </c>
      <c r="H61" s="467">
        <f t="shared" si="17"/>
        <v>0</v>
      </c>
      <c r="I61" s="467">
        <f t="shared" si="17"/>
        <v>0</v>
      </c>
      <c r="J61" s="467">
        <f t="shared" si="17"/>
        <v>0</v>
      </c>
      <c r="K61" s="468">
        <f t="shared" si="17"/>
        <v>0</v>
      </c>
    </row>
    <row r="62" spans="1:11" s="380" customFormat="1" ht="14.25">
      <c r="A62" s="403" t="s">
        <v>624</v>
      </c>
      <c r="B62" s="471">
        <f>B50</f>
        <v>150000</v>
      </c>
      <c r="C62" s="465">
        <f aca="true" t="shared" si="18" ref="C62:K62">C50</f>
        <v>164745.60000000003</v>
      </c>
      <c r="D62" s="465">
        <f t="shared" si="18"/>
        <v>189625.90753259527</v>
      </c>
      <c r="E62" s="465">
        <f t="shared" si="18"/>
        <v>228740.36137124914</v>
      </c>
      <c r="F62" s="465">
        <f t="shared" si="18"/>
        <v>289167.32409571274</v>
      </c>
      <c r="G62" s="465">
        <f t="shared" si="18"/>
        <v>383104.1989394791</v>
      </c>
      <c r="H62" s="465">
        <f t="shared" si="18"/>
        <v>531919.4740755403</v>
      </c>
      <c r="I62" s="465">
        <f t="shared" si="18"/>
        <v>773991.4295193629</v>
      </c>
      <c r="J62" s="465">
        <f t="shared" si="18"/>
        <v>1180287.1952433914</v>
      </c>
      <c r="K62" s="465">
        <f t="shared" si="18"/>
        <v>3772511.0253439904</v>
      </c>
    </row>
    <row r="63" spans="1:11" ht="15.75">
      <c r="A63" s="402" t="s">
        <v>89</v>
      </c>
      <c r="B63" s="470">
        <f>-(B50+B51)*20%</f>
        <v>-22591.14162</v>
      </c>
      <c r="C63" s="467">
        <f aca="true" t="shared" si="19" ref="C63:K63">-(C50+C51)*20%</f>
        <v>-26598.669960000007</v>
      </c>
      <c r="D63" s="467">
        <f t="shared" si="19"/>
        <v>-34302.73146651906</v>
      </c>
      <c r="E63" s="467">
        <f t="shared" si="19"/>
        <v>-44853.62223424983</v>
      </c>
      <c r="F63" s="467">
        <f t="shared" si="19"/>
        <v>-59667.01477914255</v>
      </c>
      <c r="G63" s="467">
        <f t="shared" si="19"/>
        <v>-81182.38974789582</v>
      </c>
      <c r="H63" s="467">
        <f t="shared" si="19"/>
        <v>-113673.44477510807</v>
      </c>
      <c r="I63" s="467">
        <f t="shared" si="19"/>
        <v>-164815.83586387258</v>
      </c>
      <c r="J63" s="467">
        <f t="shared" si="19"/>
        <v>-248802.98900867833</v>
      </c>
      <c r="K63" s="467">
        <f t="shared" si="19"/>
        <v>-769975.7550287981</v>
      </c>
    </row>
    <row r="64" spans="1:11" ht="16.5" thickBot="1">
      <c r="A64" s="404" t="s">
        <v>455</v>
      </c>
      <c r="B64" s="516">
        <f>B50+B51</f>
        <v>112955.70809999999</v>
      </c>
      <c r="C64" s="469">
        <f aca="true" t="shared" si="20" ref="C64:J64">C50+C51</f>
        <v>132993.34980000003</v>
      </c>
      <c r="D64" s="469">
        <f t="shared" si="20"/>
        <v>171513.65733259526</v>
      </c>
      <c r="E64" s="469">
        <f t="shared" si="20"/>
        <v>224268.11117124913</v>
      </c>
      <c r="F64" s="469">
        <f t="shared" si="20"/>
        <v>298335.07389571273</v>
      </c>
      <c r="G64" s="469">
        <f t="shared" si="20"/>
        <v>405911.94873947906</v>
      </c>
      <c r="H64" s="469">
        <f t="shared" si="20"/>
        <v>568367.2238755403</v>
      </c>
      <c r="I64" s="469">
        <f t="shared" si="20"/>
        <v>824079.1793193629</v>
      </c>
      <c r="J64" s="469">
        <f t="shared" si="20"/>
        <v>1244014.9450433915</v>
      </c>
      <c r="K64" s="469">
        <f>K50+K51</f>
        <v>3849878.7751439903</v>
      </c>
    </row>
    <row r="65" spans="1:23" ht="16.5" thickBot="1">
      <c r="A65" s="400"/>
      <c r="B65" s="517"/>
      <c r="C65" s="518"/>
      <c r="D65" s="518"/>
      <c r="E65" s="518"/>
      <c r="F65" s="518"/>
      <c r="G65" s="518"/>
      <c r="H65" s="518"/>
      <c r="I65" s="518"/>
      <c r="J65" s="518"/>
      <c r="K65" s="518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31.5">
      <c r="A66" s="394" t="s">
        <v>625</v>
      </c>
      <c r="B66" s="375">
        <f>B49</f>
        <v>2015</v>
      </c>
      <c r="C66" s="399" t="str">
        <f aca="true" t="shared" si="21" ref="C66:J66">C49</f>
        <v>N+1</v>
      </c>
      <c r="D66" s="399" t="str">
        <f t="shared" si="21"/>
        <v>N+2</v>
      </c>
      <c r="E66" s="399" t="str">
        <f t="shared" si="21"/>
        <v>N+3</v>
      </c>
      <c r="F66" s="399" t="str">
        <f>F49</f>
        <v>N+4</v>
      </c>
      <c r="G66" s="399" t="str">
        <f t="shared" si="21"/>
        <v>N+5</v>
      </c>
      <c r="H66" s="399" t="str">
        <f t="shared" si="21"/>
        <v>N+6</v>
      </c>
      <c r="I66" s="399" t="str">
        <f t="shared" si="21"/>
        <v>N+7</v>
      </c>
      <c r="J66" s="399" t="str">
        <f t="shared" si="21"/>
        <v>N+8</v>
      </c>
      <c r="K66" s="378" t="s">
        <v>699</v>
      </c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s="380" customFormat="1" ht="14.25">
      <c r="A67" s="401" t="s">
        <v>622</v>
      </c>
      <c r="B67" s="471">
        <f>B60</f>
        <v>376094.19972000003</v>
      </c>
      <c r="C67" s="465">
        <f aca="true" t="shared" si="22" ref="C67:K67">C60</f>
        <v>340002.53226</v>
      </c>
      <c r="D67" s="465">
        <f t="shared" si="22"/>
        <v>326090.0637991143</v>
      </c>
      <c r="E67" s="465">
        <f t="shared" si="22"/>
        <v>329258.570905499</v>
      </c>
      <c r="F67" s="465">
        <f t="shared" si="22"/>
        <v>358002.0886748553</v>
      </c>
      <c r="G67" s="465">
        <f t="shared" si="22"/>
        <v>487094.3384873749</v>
      </c>
      <c r="H67" s="465">
        <f t="shared" si="22"/>
        <v>682040.6686506483</v>
      </c>
      <c r="I67" s="465">
        <f t="shared" si="22"/>
        <v>988895.0151832354</v>
      </c>
      <c r="J67" s="465">
        <f t="shared" si="22"/>
        <v>1492817.93405207</v>
      </c>
      <c r="K67" s="466">
        <f t="shared" si="22"/>
        <v>4619854.530172789</v>
      </c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</row>
    <row r="68" spans="1:23" ht="15.75">
      <c r="A68" s="402" t="s">
        <v>30</v>
      </c>
      <c r="B68" s="470">
        <f>-B59</f>
        <v>80182.45</v>
      </c>
      <c r="C68" s="467">
        <f aca="true" t="shared" si="23" ref="C68:K68">-C59</f>
        <v>80182.45</v>
      </c>
      <c r="D68" s="467">
        <f t="shared" si="23"/>
        <v>620000</v>
      </c>
      <c r="E68" s="467">
        <f t="shared" si="23"/>
        <v>620000</v>
      </c>
      <c r="F68" s="467">
        <f t="shared" si="23"/>
        <v>620000</v>
      </c>
      <c r="G68" s="467">
        <f t="shared" si="23"/>
        <v>620000</v>
      </c>
      <c r="H68" s="467">
        <f t="shared" si="23"/>
        <v>620000</v>
      </c>
      <c r="I68" s="467">
        <f t="shared" si="23"/>
        <v>620000</v>
      </c>
      <c r="J68" s="467">
        <f t="shared" si="23"/>
        <v>620000</v>
      </c>
      <c r="K68" s="468">
        <f t="shared" si="23"/>
        <v>620000</v>
      </c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5.75">
      <c r="A69" s="402" t="s">
        <v>623</v>
      </c>
      <c r="B69" s="470">
        <f>B61</f>
        <v>-240547.35</v>
      </c>
      <c r="C69" s="467">
        <f aca="true" t="shared" si="24" ref="C69:K69">C61</f>
        <v>-180410.5125</v>
      </c>
      <c r="D69" s="467">
        <f t="shared" si="24"/>
        <v>-120273.675</v>
      </c>
      <c r="E69" s="467">
        <f t="shared" si="24"/>
        <v>-60136.8375</v>
      </c>
      <c r="F69" s="467">
        <f t="shared" si="24"/>
        <v>0</v>
      </c>
      <c r="G69" s="467">
        <f t="shared" si="24"/>
        <v>0</v>
      </c>
      <c r="H69" s="467">
        <f t="shared" si="24"/>
        <v>0</v>
      </c>
      <c r="I69" s="467">
        <f t="shared" si="24"/>
        <v>0</v>
      </c>
      <c r="J69" s="467">
        <f t="shared" si="24"/>
        <v>0</v>
      </c>
      <c r="K69" s="468">
        <f t="shared" si="24"/>
        <v>0</v>
      </c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5.75">
      <c r="A70" s="402" t="s">
        <v>89</v>
      </c>
      <c r="B70" s="470">
        <f>B63</f>
        <v>-22591.14162</v>
      </c>
      <c r="C70" s="467">
        <f aca="true" t="shared" si="25" ref="C70:K70">C63</f>
        <v>-26598.669960000007</v>
      </c>
      <c r="D70" s="467">
        <f t="shared" si="25"/>
        <v>-34302.73146651906</v>
      </c>
      <c r="E70" s="467">
        <f t="shared" si="25"/>
        <v>-44853.62223424983</v>
      </c>
      <c r="F70" s="467">
        <f t="shared" si="25"/>
        <v>-59667.01477914255</v>
      </c>
      <c r="G70" s="467">
        <f t="shared" si="25"/>
        <v>-81182.38974789582</v>
      </c>
      <c r="H70" s="467">
        <f t="shared" si="25"/>
        <v>-113673.44477510807</v>
      </c>
      <c r="I70" s="467">
        <f t="shared" si="25"/>
        <v>-164815.83586387258</v>
      </c>
      <c r="J70" s="467">
        <f t="shared" si="25"/>
        <v>-248802.98900867833</v>
      </c>
      <c r="K70" s="467">
        <f t="shared" si="25"/>
        <v>-769975.7550287981</v>
      </c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5.75">
      <c r="A71" s="402" t="s">
        <v>626</v>
      </c>
      <c r="B71" s="470">
        <f>-(B50*0.18)</f>
        <v>-27000</v>
      </c>
      <c r="C71" s="470">
        <f aca="true" t="shared" si="26" ref="C71:K71">-(C50*0.18)</f>
        <v>-29654.208000000006</v>
      </c>
      <c r="D71" s="470">
        <f t="shared" si="26"/>
        <v>-34132.663355867146</v>
      </c>
      <c r="E71" s="470">
        <f t="shared" si="26"/>
        <v>-41173.26504682484</v>
      </c>
      <c r="F71" s="470">
        <f t="shared" si="26"/>
        <v>-52050.11833722829</v>
      </c>
      <c r="G71" s="470">
        <f t="shared" si="26"/>
        <v>-68958.75580910622</v>
      </c>
      <c r="H71" s="470">
        <f t="shared" si="26"/>
        <v>-95745.50533359725</v>
      </c>
      <c r="I71" s="470">
        <f t="shared" si="26"/>
        <v>-139318.4573134853</v>
      </c>
      <c r="J71" s="470">
        <f t="shared" si="26"/>
        <v>-212451.69514381044</v>
      </c>
      <c r="K71" s="470">
        <f t="shared" si="26"/>
        <v>-679051.9845619183</v>
      </c>
      <c r="L71" s="406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5.75">
      <c r="A72" s="402" t="s">
        <v>627</v>
      </c>
      <c r="B72" s="470">
        <f>-B50*(B29)</f>
        <v>-15000</v>
      </c>
      <c r="C72" s="467">
        <f>-(C50-B50)*$B$29</f>
        <v>-1474.5600000000036</v>
      </c>
      <c r="D72" s="467">
        <f aca="true" t="shared" si="27" ref="D72:K72">-(D50-C50)*$B$29</f>
        <v>-2488.030753259524</v>
      </c>
      <c r="E72" s="467">
        <f t="shared" si="27"/>
        <v>-3911.4453838653862</v>
      </c>
      <c r="F72" s="467">
        <f t="shared" si="27"/>
        <v>-6042.696272446361</v>
      </c>
      <c r="G72" s="467">
        <f t="shared" si="27"/>
        <v>-9393.687484376633</v>
      </c>
      <c r="H72" s="467">
        <f t="shared" si="27"/>
        <v>-14881.527513606125</v>
      </c>
      <c r="I72" s="467">
        <f t="shared" si="27"/>
        <v>-24207.195544382255</v>
      </c>
      <c r="J72" s="467">
        <f t="shared" si="27"/>
        <v>-40629.57657240286</v>
      </c>
      <c r="K72" s="468">
        <f t="shared" si="27"/>
        <v>-259222.3830100599</v>
      </c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11" ht="15.75">
      <c r="A73" s="402" t="s">
        <v>628</v>
      </c>
      <c r="B73" s="470">
        <f>B45</f>
        <v>1603649</v>
      </c>
      <c r="C73" s="467">
        <v>0</v>
      </c>
      <c r="D73" s="467">
        <v>0</v>
      </c>
      <c r="E73" s="467">
        <v>0</v>
      </c>
      <c r="F73" s="467">
        <v>0</v>
      </c>
      <c r="G73" s="467">
        <v>0</v>
      </c>
      <c r="H73" s="467">
        <v>0</v>
      </c>
      <c r="I73" s="467">
        <v>0</v>
      </c>
      <c r="J73" s="467">
        <v>0</v>
      </c>
      <c r="K73" s="467">
        <v>0</v>
      </c>
    </row>
    <row r="74" spans="1:11" ht="15.75">
      <c r="A74" s="402" t="s">
        <v>629</v>
      </c>
      <c r="B74" s="467">
        <f>B45-B46</f>
        <v>1202736.75</v>
      </c>
      <c r="C74" s="467">
        <f>C44-C46</f>
        <v>801824.5</v>
      </c>
      <c r="D74" s="467">
        <f aca="true" t="shared" si="28" ref="D74:K74">D44-D46</f>
        <v>400912.25</v>
      </c>
      <c r="E74" s="467">
        <f t="shared" si="28"/>
        <v>0</v>
      </c>
      <c r="F74" s="467">
        <f t="shared" si="28"/>
        <v>0</v>
      </c>
      <c r="G74" s="467">
        <f t="shared" si="28"/>
        <v>0</v>
      </c>
      <c r="H74" s="467">
        <f t="shared" si="28"/>
        <v>0</v>
      </c>
      <c r="I74" s="467">
        <f t="shared" si="28"/>
        <v>0</v>
      </c>
      <c r="J74" s="467">
        <f t="shared" si="28"/>
        <v>0</v>
      </c>
      <c r="K74" s="467">
        <f t="shared" si="28"/>
        <v>0</v>
      </c>
    </row>
    <row r="75" spans="1:11" s="380" customFormat="1" ht="14.25">
      <c r="A75" s="407" t="s">
        <v>630</v>
      </c>
      <c r="B75" s="465">
        <f>B64-B73</f>
        <v>-1490693.2919</v>
      </c>
      <c r="C75" s="465">
        <f>C64-C73</f>
        <v>132993.34980000003</v>
      </c>
      <c r="D75" s="465">
        <f aca="true" t="shared" si="29" ref="D75:K75">D64-D73</f>
        <v>171513.65733259526</v>
      </c>
      <c r="E75" s="465">
        <f t="shared" si="29"/>
        <v>224268.11117124913</v>
      </c>
      <c r="F75" s="465">
        <f t="shared" si="29"/>
        <v>298335.07389571273</v>
      </c>
      <c r="G75" s="465">
        <f t="shared" si="29"/>
        <v>405911.94873947906</v>
      </c>
      <c r="H75" s="465">
        <f t="shared" si="29"/>
        <v>568367.2238755403</v>
      </c>
      <c r="I75" s="465">
        <f t="shared" si="29"/>
        <v>824079.1793193629</v>
      </c>
      <c r="J75" s="465">
        <f t="shared" si="29"/>
        <v>1244014.9450433915</v>
      </c>
      <c r="K75" s="465">
        <f t="shared" si="29"/>
        <v>3849878.7751439903</v>
      </c>
    </row>
    <row r="76" spans="1:11" s="380" customFormat="1" ht="14.25">
      <c r="A76" s="407" t="s">
        <v>631</v>
      </c>
      <c r="B76" s="465">
        <f>SUM($B$75:B75)</f>
        <v>-1490693.2919</v>
      </c>
      <c r="C76" s="465">
        <f>SUM($B$75:C75)</f>
        <v>-1357699.9421</v>
      </c>
      <c r="D76" s="465">
        <f>SUM($B$75:D75)</f>
        <v>-1186186.284767405</v>
      </c>
      <c r="E76" s="465">
        <f>SUM($B$75:E75)</f>
        <v>-961918.1735961558</v>
      </c>
      <c r="F76" s="465">
        <f>SUM($B$75:F75)</f>
        <v>-663583.0997004431</v>
      </c>
      <c r="G76" s="465">
        <f>SUM($B$75:G75)</f>
        <v>-257671.15096096403</v>
      </c>
      <c r="H76" s="465">
        <f>SUM($B$75:H75)</f>
        <v>310696.0729145763</v>
      </c>
      <c r="I76" s="465">
        <f>SUM($B$75:I75)</f>
        <v>1134775.2522339392</v>
      </c>
      <c r="J76" s="465">
        <f>SUM($B$75:J75)</f>
        <v>2378790.197277331</v>
      </c>
      <c r="K76" s="465">
        <f>SUM($B$75:K75)</f>
        <v>6228668.972421321</v>
      </c>
    </row>
    <row r="77" spans="1:11" ht="15.75">
      <c r="A77" s="9" t="s">
        <v>632</v>
      </c>
      <c r="B77" s="519">
        <v>0.5</v>
      </c>
      <c r="C77" s="519">
        <v>0.67</v>
      </c>
      <c r="D77" s="519">
        <v>0.79</v>
      </c>
      <c r="E77" s="519">
        <v>1</v>
      </c>
      <c r="F77" s="519"/>
      <c r="G77" s="519"/>
      <c r="H77" s="519"/>
      <c r="I77" s="519"/>
      <c r="J77" s="519"/>
      <c r="K77" s="520"/>
    </row>
    <row r="78" spans="1:12" s="380" customFormat="1" ht="14.25">
      <c r="A78" s="408" t="s">
        <v>633</v>
      </c>
      <c r="B78" s="471">
        <f>B50*(1/1+B77)</f>
        <v>225000</v>
      </c>
      <c r="C78" s="471">
        <f aca="true" t="shared" si="30" ref="C78:K78">C50*(1/1+C77)</f>
        <v>275125.15200000006</v>
      </c>
      <c r="D78" s="471">
        <f t="shared" si="30"/>
        <v>339430.37448334554</v>
      </c>
      <c r="E78" s="471">
        <f t="shared" si="30"/>
        <v>457480.72274249827</v>
      </c>
      <c r="F78" s="471">
        <f t="shared" si="30"/>
        <v>289167.32409571274</v>
      </c>
      <c r="G78" s="471">
        <f t="shared" si="30"/>
        <v>383104.1989394791</v>
      </c>
      <c r="H78" s="471">
        <f t="shared" si="30"/>
        <v>531919.4740755403</v>
      </c>
      <c r="I78" s="471">
        <f t="shared" si="30"/>
        <v>773991.4295193629</v>
      </c>
      <c r="J78" s="471">
        <f t="shared" si="30"/>
        <v>1180287.1952433914</v>
      </c>
      <c r="K78" s="471">
        <f t="shared" si="30"/>
        <v>3772511.0253439904</v>
      </c>
      <c r="L78" s="409"/>
    </row>
    <row r="79" spans="1:11" s="380" customFormat="1" ht="14.25">
      <c r="A79" s="408" t="s">
        <v>634</v>
      </c>
      <c r="B79" s="471">
        <f>B78-B73</f>
        <v>-1378649</v>
      </c>
      <c r="C79" s="471">
        <f aca="true" t="shared" si="31" ref="C79:K79">C78-C73</f>
        <v>275125.15200000006</v>
      </c>
      <c r="D79" s="471">
        <f t="shared" si="31"/>
        <v>339430.37448334554</v>
      </c>
      <c r="E79" s="471">
        <f t="shared" si="31"/>
        <v>457480.72274249827</v>
      </c>
      <c r="F79" s="471">
        <f t="shared" si="31"/>
        <v>289167.32409571274</v>
      </c>
      <c r="G79" s="471">
        <f t="shared" si="31"/>
        <v>383104.1989394791</v>
      </c>
      <c r="H79" s="471">
        <f t="shared" si="31"/>
        <v>531919.4740755403</v>
      </c>
      <c r="I79" s="471">
        <f t="shared" si="31"/>
        <v>773991.4295193629</v>
      </c>
      <c r="J79" s="471">
        <f t="shared" si="31"/>
        <v>1180287.1952433914</v>
      </c>
      <c r="K79" s="471">
        <f t="shared" si="31"/>
        <v>3772511.0253439904</v>
      </c>
    </row>
    <row r="80" spans="1:11" s="380" customFormat="1" ht="14.25">
      <c r="A80" s="408" t="s">
        <v>635</v>
      </c>
      <c r="B80" s="472">
        <f>IF((ISERR(IRR($B$76:B76))),0,IF(IRR($B$75:B75)&lt;0,0,IRR($B$75:B75)))</f>
        <v>0</v>
      </c>
      <c r="C80" s="472">
        <f>IF((ISERR(IRR($B$76:C76))),0,IF(IRR($B$75:C75)&lt;0,0,IRR($B$75:C75)))</f>
        <v>0</v>
      </c>
      <c r="D80" s="472">
        <f>IF((ISERR(IRR($B$76:D76))),0,IF(IRR($B$75:D75)&lt;0,0,IRR($B$75:D75)))</f>
        <v>0</v>
      </c>
      <c r="E80" s="472">
        <f>IF((ISERR(IRR($B$76:E76))),0,IF(IRR($B$75:E75)&lt;0,0,IRR($B$75:E75)))</f>
        <v>0</v>
      </c>
      <c r="F80" s="472">
        <f>IF((ISERR(IRR($B$76:F76))),0,IF(IRR($B$75:F75)&lt;0,0,IRR($B$75:F75)))</f>
        <v>0</v>
      </c>
      <c r="G80" s="472">
        <f>IF((ISERR(IRR($B$76:G76))),0,IF(IRR($B$75:G75)&lt;0,0,IRR($B$75:G75)))</f>
        <v>0</v>
      </c>
      <c r="H80" s="472">
        <f>IF((ISERR(IRR($B$76:H76))),0,IF(IRR($B$75:H75)&lt;0,0,IRR($B$75:H75)))</f>
        <v>0</v>
      </c>
      <c r="I80" s="472">
        <f>IF((ISERR(IRR($B$76:I76))),0,IF(IRR($B$75:I75)&lt;0,0,IRR($B$75:I75)))</f>
        <v>0</v>
      </c>
      <c r="J80" s="472">
        <f>IF((ISERR(IRR($B$76:J76))),0,IF(IRR($B$75:J75)&lt;0,0,IRR($B$75:J75)))</f>
        <v>0.18195890588741673</v>
      </c>
      <c r="K80" s="472">
        <f>IF((ISERR(IRR($B$76:K76))),0,IF(IRR($B$75:K75)&lt;0,0,IRR($B$75:K75)))</f>
        <v>0.26851000395769853</v>
      </c>
    </row>
    <row r="81" spans="1:11" s="380" customFormat="1" ht="14.25">
      <c r="A81" s="408" t="s">
        <v>636</v>
      </c>
      <c r="B81" s="473">
        <f>IF(AND(B76&gt;0,B76&lt;0),(B66-(B76/(B76-B76))),0)</f>
        <v>0</v>
      </c>
      <c r="C81" s="473">
        <f aca="true" t="shared" si="32" ref="C81:K81">IF(AND(C76&gt;0,C76&lt;0),(C66-(C76/(C76-C76))),0)</f>
        <v>0</v>
      </c>
      <c r="D81" s="473">
        <f t="shared" si="32"/>
        <v>0</v>
      </c>
      <c r="E81" s="473">
        <f t="shared" si="32"/>
        <v>0</v>
      </c>
      <c r="F81" s="473">
        <f t="shared" si="32"/>
        <v>0</v>
      </c>
      <c r="G81" s="473">
        <f t="shared" si="32"/>
        <v>0</v>
      </c>
      <c r="H81" s="473">
        <f t="shared" si="32"/>
        <v>0</v>
      </c>
      <c r="I81" s="473">
        <f t="shared" si="32"/>
        <v>0</v>
      </c>
      <c r="J81" s="473">
        <f t="shared" si="32"/>
        <v>0</v>
      </c>
      <c r="K81" s="473">
        <f t="shared" si="32"/>
        <v>0</v>
      </c>
    </row>
    <row r="82" spans="1:11" s="380" customFormat="1" ht="15" thickBot="1">
      <c r="A82" s="410" t="s">
        <v>637</v>
      </c>
      <c r="B82" s="474">
        <f>IF(AND(B79&gt;0,B79&lt;0),(B66-(B79/(B79-B79))),0)</f>
        <v>0</v>
      </c>
      <c r="C82" s="474">
        <f aca="true" t="shared" si="33" ref="C82:K82">IF(AND(C79&gt;0,C79&lt;0),(C66-(C79/(C79-C79))),0)</f>
        <v>0</v>
      </c>
      <c r="D82" s="474">
        <f t="shared" si="33"/>
        <v>0</v>
      </c>
      <c r="E82" s="474">
        <f t="shared" si="33"/>
        <v>0</v>
      </c>
      <c r="F82" s="474">
        <f t="shared" si="33"/>
        <v>0</v>
      </c>
      <c r="G82" s="474">
        <f t="shared" si="33"/>
        <v>0</v>
      </c>
      <c r="H82" s="474">
        <f t="shared" si="33"/>
        <v>0</v>
      </c>
      <c r="I82" s="474">
        <f t="shared" si="33"/>
        <v>0</v>
      </c>
      <c r="J82" s="474">
        <f t="shared" si="33"/>
        <v>0</v>
      </c>
      <c r="K82" s="474">
        <f t="shared" si="33"/>
        <v>0</v>
      </c>
    </row>
    <row r="84" spans="1:11" ht="64.5" customHeight="1">
      <c r="A84" s="683" t="s">
        <v>701</v>
      </c>
      <c r="B84" s="683"/>
      <c r="C84" s="683"/>
      <c r="D84" s="683"/>
      <c r="E84" s="683"/>
      <c r="F84" s="683"/>
      <c r="G84" s="683"/>
      <c r="H84" s="683"/>
      <c r="I84" s="683"/>
      <c r="J84" s="683"/>
      <c r="K84" s="683"/>
    </row>
    <row r="86" ht="15.75">
      <c r="C86" s="411"/>
    </row>
  </sheetData>
  <sheetProtection/>
  <mergeCells count="6">
    <mergeCell ref="A5:K5"/>
    <mergeCell ref="D18:E18"/>
    <mergeCell ref="D19:E19"/>
    <mergeCell ref="D20:E20"/>
    <mergeCell ref="D21:E21"/>
    <mergeCell ref="A84:K84"/>
  </mergeCells>
  <printOptions/>
  <pageMargins left="0.7" right="0.7" top="0.75" bottom="0.75" header="0.3" footer="0.3"/>
  <pageSetup fitToHeight="1" fitToWidth="1" horizontalDpi="600" verticalDpi="600" orientation="portrait" paperSize="9" scale="5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L47"/>
  <sheetViews>
    <sheetView tabSelected="1" view="pageBreakPreview" zoomScale="60" zoomScaleNormal="80" zoomScalePageLayoutView="0" workbookViewId="0" topLeftCell="A22">
      <selection activeCell="K42" sqref="K42"/>
    </sheetView>
  </sheetViews>
  <sheetFormatPr defaultColWidth="9.00390625" defaultRowHeight="15.75"/>
  <cols>
    <col min="1" max="1" width="9.00390625" style="17" customWidth="1"/>
    <col min="2" max="2" width="33.00390625" style="17" customWidth="1"/>
    <col min="3" max="3" width="11.125" style="17" customWidth="1"/>
    <col min="4" max="4" width="11.25390625" style="17" customWidth="1"/>
    <col min="5" max="6" width="0" style="17" hidden="1" customWidth="1"/>
    <col min="7" max="7" width="16.00390625" style="17" customWidth="1"/>
    <col min="8" max="8" width="56.75390625" style="17" customWidth="1"/>
    <col min="9" max="12" width="9.00390625" style="17" customWidth="1"/>
    <col min="13" max="13" width="13.00390625" style="17" customWidth="1"/>
    <col min="14" max="16384" width="9.00390625" style="17" customWidth="1"/>
  </cols>
  <sheetData>
    <row r="2" ht="15.75">
      <c r="H2" s="4" t="s">
        <v>529</v>
      </c>
    </row>
    <row r="3" ht="15.75">
      <c r="H3" s="4" t="s">
        <v>297</v>
      </c>
    </row>
    <row r="4" ht="15.75">
      <c r="H4" s="4" t="s">
        <v>319</v>
      </c>
    </row>
    <row r="5" ht="15.75">
      <c r="H5" s="4"/>
    </row>
    <row r="6" spans="1:12" ht="29.25" customHeight="1">
      <c r="A6" s="699" t="s">
        <v>155</v>
      </c>
      <c r="B6" s="699"/>
      <c r="C6" s="699"/>
      <c r="D6" s="699"/>
      <c r="E6" s="699"/>
      <c r="F6" s="699"/>
      <c r="G6" s="699"/>
      <c r="H6" s="699"/>
      <c r="I6" s="145"/>
      <c r="J6" s="145"/>
      <c r="K6" s="145"/>
      <c r="L6" s="145"/>
    </row>
    <row r="7" spans="1:12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ht="15.75">
      <c r="H8" s="4" t="s">
        <v>298</v>
      </c>
    </row>
    <row r="9" ht="15.75">
      <c r="H9" s="4" t="str">
        <f>'приложение 1.4'!U10</f>
        <v>Генеральный директор ОАО "Протон"</v>
      </c>
    </row>
    <row r="10" ht="15.75">
      <c r="H10" s="4" t="str">
        <f>'приложение 1.4'!U11</f>
        <v>____________________________</v>
      </c>
    </row>
    <row r="11" ht="15.75">
      <c r="H11" s="4" t="str">
        <f>'приложение 1.4'!U12</f>
        <v>(подпись)</v>
      </c>
    </row>
    <row r="12" ht="15.75">
      <c r="H12" s="4" t="str">
        <f>'приложение 1.4'!U13</f>
        <v>«03» марта 2014года</v>
      </c>
    </row>
    <row r="13" ht="15.75">
      <c r="H13" s="4" t="s">
        <v>302</v>
      </c>
    </row>
    <row r="15" ht="15.75">
      <c r="A15" s="17" t="str">
        <f>'приложение 1.1'!B22</f>
        <v>Реконструкция (замена МВ на ВВ) КРУН-6кВ яч №9А ПС "Приборная"110/10/6кВ.</v>
      </c>
    </row>
    <row r="17" spans="1:8" ht="15.75">
      <c r="A17" s="686" t="s">
        <v>761</v>
      </c>
      <c r="B17" s="686"/>
      <c r="C17" s="190"/>
      <c r="D17" s="190"/>
      <c r="E17" s="190"/>
      <c r="F17" s="190"/>
      <c r="G17" s="190"/>
      <c r="H17" s="190"/>
    </row>
    <row r="18" spans="1:8" ht="16.5" thickBot="1">
      <c r="A18" s="189"/>
      <c r="B18" s="189"/>
      <c r="C18" s="190"/>
      <c r="D18" s="190"/>
      <c r="E18" s="190"/>
      <c r="F18" s="190"/>
      <c r="G18" s="190"/>
      <c r="H18" s="190"/>
    </row>
    <row r="19" spans="1:8" ht="15.75">
      <c r="A19" s="687" t="s">
        <v>1</v>
      </c>
      <c r="B19" s="690" t="s">
        <v>705</v>
      </c>
      <c r="C19" s="608" t="s">
        <v>269</v>
      </c>
      <c r="D19" s="608"/>
      <c r="E19" s="608"/>
      <c r="F19" s="608"/>
      <c r="G19" s="693" t="s">
        <v>157</v>
      </c>
      <c r="H19" s="696" t="s">
        <v>158</v>
      </c>
    </row>
    <row r="20" spans="1:8" ht="15.75">
      <c r="A20" s="688"/>
      <c r="B20" s="691"/>
      <c r="C20" s="609"/>
      <c r="D20" s="609"/>
      <c r="E20" s="609"/>
      <c r="F20" s="609"/>
      <c r="G20" s="694"/>
      <c r="H20" s="697"/>
    </row>
    <row r="21" spans="1:8" ht="61.5" customHeight="1">
      <c r="A21" s="689"/>
      <c r="B21" s="692"/>
      <c r="C21" s="146" t="s">
        <v>159</v>
      </c>
      <c r="D21" s="146" t="s">
        <v>160</v>
      </c>
      <c r="E21" s="146" t="s">
        <v>159</v>
      </c>
      <c r="F21" s="146" t="s">
        <v>160</v>
      </c>
      <c r="G21" s="695"/>
      <c r="H21" s="698"/>
    </row>
    <row r="22" spans="1:8" ht="15.75">
      <c r="A22" s="28">
        <v>1</v>
      </c>
      <c r="B22" s="26">
        <v>2</v>
      </c>
      <c r="C22" s="146">
        <v>3</v>
      </c>
      <c r="D22" s="146">
        <v>4</v>
      </c>
      <c r="E22" s="146"/>
      <c r="F22" s="146"/>
      <c r="G22" s="256">
        <v>5</v>
      </c>
      <c r="H22" s="27">
        <v>6</v>
      </c>
    </row>
    <row r="23" spans="1:8" ht="15.75">
      <c r="A23" s="257">
        <v>1</v>
      </c>
      <c r="B23" s="489" t="str">
        <f>'приложение 3.2'!B16</f>
        <v>Разработка рабочей документации</v>
      </c>
      <c r="C23" s="489" t="s">
        <v>808</v>
      </c>
      <c r="D23" s="147" t="s">
        <v>800</v>
      </c>
      <c r="E23" s="147"/>
      <c r="F23" s="147"/>
      <c r="G23" s="147">
        <v>0</v>
      </c>
      <c r="H23" s="11"/>
    </row>
    <row r="24" spans="1:8" ht="15.75">
      <c r="A24" s="257">
        <v>2</v>
      </c>
      <c r="B24" s="489" t="str">
        <f>'приложение 3.2'!B18</f>
        <v>Проведение торговых процедур</v>
      </c>
      <c r="C24" s="489" t="s">
        <v>807</v>
      </c>
      <c r="D24" s="147" t="s">
        <v>801</v>
      </c>
      <c r="E24" s="147"/>
      <c r="F24" s="147"/>
      <c r="G24" s="147">
        <v>0</v>
      </c>
      <c r="H24" s="11"/>
    </row>
    <row r="25" spans="1:8" ht="15.75">
      <c r="A25" s="257">
        <v>3</v>
      </c>
      <c r="B25" s="489" t="str">
        <f>'приложение 3.2'!B19</f>
        <v>Заключение договора  подряда</v>
      </c>
      <c r="C25" s="489" t="s">
        <v>801</v>
      </c>
      <c r="D25" s="147" t="s">
        <v>802</v>
      </c>
      <c r="E25" s="147"/>
      <c r="F25" s="147"/>
      <c r="G25" s="147">
        <v>0</v>
      </c>
      <c r="H25" s="11"/>
    </row>
    <row r="26" spans="1:8" ht="15.75">
      <c r="A26" s="257">
        <v>4</v>
      </c>
      <c r="B26" s="491" t="str">
        <f>'приложение 3.2'!B21</f>
        <v>Поставка основного оборудования</v>
      </c>
      <c r="C26" s="491" t="s">
        <v>806</v>
      </c>
      <c r="D26" s="492" t="s">
        <v>803</v>
      </c>
      <c r="E26" s="492"/>
      <c r="F26" s="492"/>
      <c r="G26" s="147">
        <v>0</v>
      </c>
      <c r="H26" s="493"/>
    </row>
    <row r="27" spans="1:8" ht="15.75">
      <c r="A27" s="257">
        <v>5</v>
      </c>
      <c r="B27" s="491" t="str">
        <f>'приложение 3.2'!B23</f>
        <v>Пусконаладочные работы</v>
      </c>
      <c r="C27" s="491" t="s">
        <v>805</v>
      </c>
      <c r="D27" s="492" t="s">
        <v>804</v>
      </c>
      <c r="E27" s="492"/>
      <c r="F27" s="492"/>
      <c r="G27" s="147">
        <v>0</v>
      </c>
      <c r="H27" s="493"/>
    </row>
    <row r="28" spans="1:8" ht="16.5" thickBot="1">
      <c r="A28" s="810">
        <v>6</v>
      </c>
      <c r="B28" s="490" t="str">
        <f>'приложение 3.2'!B26</f>
        <v>Ввод объекта в эксплуатацию. </v>
      </c>
      <c r="C28" s="490" t="s">
        <v>775</v>
      </c>
      <c r="D28" s="490" t="s">
        <v>775</v>
      </c>
      <c r="E28" s="148"/>
      <c r="F28" s="148"/>
      <c r="G28" s="148">
        <v>0</v>
      </c>
      <c r="H28" s="35"/>
    </row>
    <row r="29" spans="1:8" ht="15.75">
      <c r="A29" s="685"/>
      <c r="B29" s="685"/>
      <c r="C29" s="685"/>
      <c r="D29" s="685"/>
      <c r="E29" s="685"/>
      <c r="F29" s="685"/>
      <c r="G29" s="685"/>
      <c r="H29" s="685"/>
    </row>
    <row r="32" ht="15.75">
      <c r="A32" s="17" t="s">
        <v>748</v>
      </c>
    </row>
    <row r="34" spans="1:8" ht="15.75">
      <c r="A34" s="686" t="str">
        <f>A17</f>
        <v>по состоянию на 03 марта 2014 г.</v>
      </c>
      <c r="B34" s="686"/>
      <c r="C34" s="190"/>
      <c r="D34" s="190"/>
      <c r="E34" s="190"/>
      <c r="F34" s="190"/>
      <c r="G34" s="190"/>
      <c r="H34" s="190"/>
    </row>
    <row r="35" spans="1:8" ht="16.5" thickBot="1">
      <c r="A35" s="189"/>
      <c r="B35" s="189"/>
      <c r="C35" s="190"/>
      <c r="D35" s="190"/>
      <c r="E35" s="190"/>
      <c r="F35" s="190"/>
      <c r="G35" s="190"/>
      <c r="H35" s="190"/>
    </row>
    <row r="36" spans="1:8" ht="15.75">
      <c r="A36" s="687" t="s">
        <v>1</v>
      </c>
      <c r="B36" s="690" t="s">
        <v>705</v>
      </c>
      <c r="C36" s="608" t="s">
        <v>269</v>
      </c>
      <c r="D36" s="608"/>
      <c r="E36" s="608"/>
      <c r="F36" s="608"/>
      <c r="G36" s="693" t="s">
        <v>157</v>
      </c>
      <c r="H36" s="696" t="s">
        <v>158</v>
      </c>
    </row>
    <row r="37" spans="1:8" ht="15.75">
      <c r="A37" s="688"/>
      <c r="B37" s="691"/>
      <c r="C37" s="609"/>
      <c r="D37" s="609"/>
      <c r="E37" s="609"/>
      <c r="F37" s="609"/>
      <c r="G37" s="694"/>
      <c r="H37" s="697"/>
    </row>
    <row r="38" spans="1:8" ht="70.5" customHeight="1">
      <c r="A38" s="689"/>
      <c r="B38" s="692"/>
      <c r="C38" s="146" t="s">
        <v>159</v>
      </c>
      <c r="D38" s="146" t="s">
        <v>160</v>
      </c>
      <c r="E38" s="146" t="s">
        <v>159</v>
      </c>
      <c r="F38" s="146" t="s">
        <v>160</v>
      </c>
      <c r="G38" s="695"/>
      <c r="H38" s="698"/>
    </row>
    <row r="39" spans="1:8" ht="15.75">
      <c r="A39" s="28">
        <v>1</v>
      </c>
      <c r="B39" s="26">
        <v>2</v>
      </c>
      <c r="C39" s="146">
        <v>3</v>
      </c>
      <c r="D39" s="146">
        <v>4</v>
      </c>
      <c r="E39" s="146"/>
      <c r="F39" s="146"/>
      <c r="G39" s="256">
        <v>5</v>
      </c>
      <c r="H39" s="27">
        <v>6</v>
      </c>
    </row>
    <row r="40" spans="1:8" ht="15.75">
      <c r="A40" s="603">
        <v>1</v>
      </c>
      <c r="B40" s="489" t="str">
        <f>'приложение 3.2'!B31</f>
        <v>Получение ТУ</v>
      </c>
      <c r="C40" s="489" t="s">
        <v>799</v>
      </c>
      <c r="D40" s="147" t="s">
        <v>789</v>
      </c>
      <c r="E40" s="147"/>
      <c r="F40" s="147"/>
      <c r="G40" s="147">
        <v>0</v>
      </c>
      <c r="H40" s="11"/>
    </row>
    <row r="41" spans="1:8" ht="15.75">
      <c r="A41" s="603">
        <v>2</v>
      </c>
      <c r="B41" s="489" t="str">
        <f>'приложение 3.2'!B35</f>
        <v>Проведение торговых процедур</v>
      </c>
      <c r="C41" s="489" t="s">
        <v>791</v>
      </c>
      <c r="D41" s="147" t="s">
        <v>790</v>
      </c>
      <c r="E41" s="147"/>
      <c r="F41" s="147"/>
      <c r="G41" s="147">
        <v>0</v>
      </c>
      <c r="H41" s="11"/>
    </row>
    <row r="42" spans="1:8" ht="31.5">
      <c r="A42" s="603">
        <v>3</v>
      </c>
      <c r="B42" s="489" t="str">
        <f>'приложение 3.2'!B32</f>
        <v>Заключение договора на разработку проетной документации</v>
      </c>
      <c r="C42" s="489" t="s">
        <v>793</v>
      </c>
      <c r="D42" s="147" t="s">
        <v>792</v>
      </c>
      <c r="E42" s="147"/>
      <c r="F42" s="147"/>
      <c r="G42" s="147">
        <v>0</v>
      </c>
      <c r="H42" s="11"/>
    </row>
    <row r="43" spans="1:8" ht="15.75">
      <c r="A43" s="603">
        <v>4</v>
      </c>
      <c r="B43" s="491" t="str">
        <f>'приложение 3.2'!B36</f>
        <v>Заключение договора  подряда </v>
      </c>
      <c r="C43" s="491" t="s">
        <v>790</v>
      </c>
      <c r="D43" s="492" t="s">
        <v>794</v>
      </c>
      <c r="E43" s="492"/>
      <c r="F43" s="492"/>
      <c r="G43" s="147">
        <v>0</v>
      </c>
      <c r="H43" s="493"/>
    </row>
    <row r="44" spans="1:8" ht="15.75">
      <c r="A44" s="603">
        <v>5</v>
      </c>
      <c r="B44" s="491" t="str">
        <f>'приложение 3.2'!B38</f>
        <v>Поставка основного оборудования</v>
      </c>
      <c r="C44" s="491" t="s">
        <v>796</v>
      </c>
      <c r="D44" s="492" t="s">
        <v>795</v>
      </c>
      <c r="E44" s="492"/>
      <c r="F44" s="492"/>
      <c r="G44" s="147">
        <v>0</v>
      </c>
      <c r="H44" s="493"/>
    </row>
    <row r="45" spans="1:8" ht="15.75">
      <c r="A45" s="603">
        <v>6</v>
      </c>
      <c r="B45" s="491" t="str">
        <f>'приложение 3.2'!B40</f>
        <v>Пусконаладочные работы</v>
      </c>
      <c r="C45" s="491" t="s">
        <v>798</v>
      </c>
      <c r="D45" s="492" t="s">
        <v>797</v>
      </c>
      <c r="E45" s="492"/>
      <c r="F45" s="492"/>
      <c r="G45" s="147">
        <v>0</v>
      </c>
      <c r="H45" s="493"/>
    </row>
    <row r="46" spans="1:8" ht="31.5">
      <c r="A46" s="603">
        <v>7</v>
      </c>
      <c r="B46" s="491" t="str">
        <f>'приложение 3.2'!B42</f>
        <v>Комплексное опробование оборудования </v>
      </c>
      <c r="C46" s="491" t="s">
        <v>797</v>
      </c>
      <c r="D46" s="492" t="s">
        <v>785</v>
      </c>
      <c r="E46" s="492"/>
      <c r="F46" s="492"/>
      <c r="G46" s="147">
        <v>0</v>
      </c>
      <c r="H46" s="493"/>
    </row>
    <row r="47" spans="1:8" ht="16.5" thickBot="1">
      <c r="A47" s="811">
        <v>8</v>
      </c>
      <c r="B47" s="490" t="str">
        <f>'приложение 3.2'!B43</f>
        <v>Ввод объекта в эксплуатацию. </v>
      </c>
      <c r="C47" s="490" t="s">
        <v>785</v>
      </c>
      <c r="D47" s="490" t="s">
        <v>785</v>
      </c>
      <c r="E47" s="148"/>
      <c r="F47" s="148"/>
      <c r="G47" s="148">
        <v>0</v>
      </c>
      <c r="H47" s="35"/>
    </row>
  </sheetData>
  <sheetProtection/>
  <mergeCells count="14">
    <mergeCell ref="A6:H6"/>
    <mergeCell ref="A17:B17"/>
    <mergeCell ref="A19:A21"/>
    <mergeCell ref="B19:B21"/>
    <mergeCell ref="C19:F20"/>
    <mergeCell ref="G19:G21"/>
    <mergeCell ref="H19:H21"/>
    <mergeCell ref="A29:H29"/>
    <mergeCell ref="A34:B34"/>
    <mergeCell ref="A36:A38"/>
    <mergeCell ref="B36:B38"/>
    <mergeCell ref="C36:F37"/>
    <mergeCell ref="G36:G38"/>
    <mergeCell ref="H36:H38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Alex</cp:lastModifiedBy>
  <cp:lastPrinted>2014-03-03T07:49:43Z</cp:lastPrinted>
  <dcterms:created xsi:type="dcterms:W3CDTF">2009-07-27T10:10:26Z</dcterms:created>
  <dcterms:modified xsi:type="dcterms:W3CDTF">2014-03-03T07:52:38Z</dcterms:modified>
  <cp:category/>
  <cp:version/>
  <cp:contentType/>
  <cp:contentStatus/>
</cp:coreProperties>
</file>